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13_ncr:1_{05D558F6-1E23-4414-A8CA-896A00D3B8F6}" xr6:coauthVersionLast="47" xr6:coauthVersionMax="47" xr10:uidLastSave="{00000000-0000-0000-0000-000000000000}"/>
  <workbookProtection workbookAlgorithmName="SHA-512" workbookHashValue="MrKZm52Kpt0bvojTZBZidOJ9v30FPnlm/zL6F6t8bWEtBJinEMm/TNY85X8ukIO+Pq8repvHgM+oyEedXSg+Mg==" workbookSaltValue="zPnHKQJaBu+KRCQTY+DXlg==" workbookSpinCount="100000" lockStructure="1"/>
  <bookViews>
    <workbookView xWindow="-120" yWindow="-120" windowWidth="29040" windowHeight="15840" xr2:uid="{DC819B3C-0A63-4909-A71B-3AE3F26AB796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S22" i="2" s="1"/>
  <c r="I22" i="2"/>
  <c r="Q11" i="2"/>
  <c r="I5" i="2"/>
  <c r="K5" i="2"/>
  <c r="I6" i="2"/>
  <c r="K6" i="2"/>
  <c r="R6" i="2" s="1"/>
  <c r="Q6" i="2"/>
  <c r="I7" i="2"/>
  <c r="K7" i="2"/>
  <c r="Q7" i="2" s="1"/>
  <c r="I8" i="2"/>
  <c r="K8" i="2"/>
  <c r="S8" i="2" s="1"/>
  <c r="I9" i="2"/>
  <c r="K9" i="2"/>
  <c r="S9" i="2" s="1"/>
  <c r="I10" i="2"/>
  <c r="K10" i="2"/>
  <c r="Q10" i="2" s="1"/>
  <c r="I11" i="2"/>
  <c r="I12" i="2"/>
  <c r="K12" i="2"/>
  <c r="R12" i="2" s="1"/>
  <c r="I13" i="2"/>
  <c r="K13" i="2"/>
  <c r="R13" i="2" s="1"/>
  <c r="I14" i="2"/>
  <c r="Q14" i="2"/>
  <c r="I15" i="2"/>
  <c r="Q15" i="2"/>
  <c r="R15" i="2"/>
  <c r="S15" i="2"/>
  <c r="D16" i="2"/>
  <c r="G16" i="2"/>
  <c r="H16" i="2"/>
  <c r="J16" i="2"/>
  <c r="L16" i="2"/>
  <c r="M16" i="2"/>
  <c r="O16" i="2"/>
  <c r="P16" i="2"/>
  <c r="Q12" i="2" l="1"/>
  <c r="R9" i="2"/>
  <c r="S7" i="2"/>
  <c r="Q13" i="2"/>
  <c r="I17" i="2"/>
  <c r="R8" i="2"/>
  <c r="S10" i="2"/>
  <c r="Q8" i="2"/>
  <c r="I18" i="2"/>
  <c r="R7" i="2"/>
  <c r="S14" i="2"/>
  <c r="R14" i="2"/>
  <c r="Q22" i="2"/>
  <c r="R22" i="2"/>
  <c r="K16" i="2"/>
  <c r="P18" i="2" s="1"/>
  <c r="Q9" i="2"/>
  <c r="S12" i="2"/>
  <c r="R10" i="2"/>
  <c r="S5" i="2"/>
  <c r="R5" i="2"/>
  <c r="S11" i="2"/>
  <c r="Q5" i="2"/>
  <c r="S13" i="2"/>
  <c r="R11" i="2"/>
  <c r="S6" i="2"/>
  <c r="M18" i="2" l="1"/>
  <c r="S18" i="2"/>
</calcChain>
</file>

<file path=xl/sharedStrings.xml><?xml version="1.0" encoding="utf-8"?>
<sst xmlns="http://schemas.openxmlformats.org/spreadsheetml/2006/main" count="135" uniqueCount="68">
  <si>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</si>
  <si>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</si>
  <si>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</si>
  <si>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</si>
  <si>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</si>
  <si>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</si>
  <si>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</si>
  <si>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</si>
  <si>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</si>
  <si>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</si>
  <si>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</si>
  <si>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</si>
  <si>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</si>
  <si>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</si>
  <si>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</si>
  <si>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</si>
  <si>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</si>
  <si>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</si>
  <si>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</si>
  <si>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</si>
  <si>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</si>
  <si>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</si>
  <si>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</si>
  <si>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</si>
  <si>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Class</t>
  </si>
  <si>
    <t>Rate Group 1</t>
  </si>
  <si>
    <t>051-L10-000-034-00</t>
  </si>
  <si>
    <t>3634 LITTLE ISLAND DR</t>
  </si>
  <si>
    <t>WD</t>
  </si>
  <si>
    <t>03-ARM'S LENGTH</t>
  </si>
  <si>
    <t>7</t>
  </si>
  <si>
    <t>BASS, ROUND, ISLAND LAKE</t>
  </si>
  <si>
    <t>401</t>
  </si>
  <si>
    <t>A-FF</t>
  </si>
  <si>
    <t>051-L10-000-038-00</t>
  </si>
  <si>
    <t>3650 LITTLE ISLAND DR</t>
  </si>
  <si>
    <t>051-L10-000-039-00</t>
  </si>
  <si>
    <t>3654 LITTLE ISLAND DR</t>
  </si>
  <si>
    <t>051-L10-000-058-00</t>
  </si>
  <si>
    <t>3730 INDIAN LAKE RD</t>
  </si>
  <si>
    <t>051-L10-000-059-00</t>
  </si>
  <si>
    <t>3750 INDIAN LAKE RD</t>
  </si>
  <si>
    <t>051-L10-000-068-00</t>
  </si>
  <si>
    <t>1970 WEST ST</t>
  </si>
  <si>
    <t>051-L20-001-005-00</t>
  </si>
  <si>
    <t>1975 SUNSET TR</t>
  </si>
  <si>
    <t>051-P10-001-001-00</t>
  </si>
  <si>
    <t>1991 EASY ST</t>
  </si>
  <si>
    <t>051-P10-001-006-00</t>
  </si>
  <si>
    <t>1971 EASY ST</t>
  </si>
  <si>
    <t>051-P10-004-004-00</t>
  </si>
  <si>
    <t>3236 HENRY ST</t>
  </si>
  <si>
    <t>051-P10-004-006-00</t>
  </si>
  <si>
    <t>3226 HENRY ST</t>
  </si>
  <si>
    <t>051-P10-004-008-00</t>
  </si>
  <si>
    <t>3220 HENRY ST</t>
  </si>
  <si>
    <t>19-MULTI PARCEL ARM'S LENGTH</t>
  </si>
  <si>
    <t>051-P10-005-002-00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</si>
  <si>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</si>
  <si>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</si>
  <si>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</si>
  <si>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</si>
  <si>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</si>
  <si>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</si>
  <si>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</si>
  <si>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Waterfront Bass, Round &amp; Island 2023</t>
  </si>
  <si>
    <t>Using $1,178 / FF</t>
  </si>
  <si>
    <t>Using $1,178/FF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</si>
</sst>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3" fillId="0" borderId="0" xfId="0" applyNumberFormat="1" applyFont="1"/>
    <xf numFmtId="0" fontId="4" fillId="0" borderId="0" xfId="0" applyFont="1"/>
    <xf numFmtId="0" fontId="5" fillId="0" borderId="3" xfId="0" applyFont="1" applyBorder="1"/>
    <xf numFmtId="6" fontId="5" fillId="0" borderId="3" xfId="0" applyNumberFormat="1" applyFont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5272-32D1-4186-B2D8-2EC77B491850}">
  <dimension ref="A1:BF30"/>
  <sheetViews>
    <sheetView tabSelected="1" workbookViewId="0">
      <selection activeCell="L29" sqref="L29"/>
    </sheetView>
  </sheetViews>
  <sheetFormatPr defaultRowHeight="15" x14ac:dyDescent="0.25"/>
  <cols>
    <col min="1" max="1" width="18.28515625" bestFit="1" customWidth="1"/>
    <col min="2" max="2" width="20.7109375" bestFit="1" customWidth="1"/>
    <col min="3" max="3" width="9.28515625" style="24" bestFit="1" customWidth="1"/>
    <col min="4" max="4" width="10.85546875" style="14" bestFit="1" customWidth="1"/>
    <col min="5" max="5" width="5.5703125" bestFit="1" customWidth="1"/>
    <col min="6" max="6" width="30.140625" bestFit="1" customWidth="1"/>
    <col min="7" max="7" width="10.85546875" style="14" bestFit="1" customWidth="1"/>
    <col min="8" max="8" width="12.7109375" style="14" bestFit="1" customWidth="1"/>
    <col min="9" max="9" width="12.85546875" style="19" bestFit="1" customWidth="1"/>
    <col min="10" max="10" width="13.42578125" style="14" bestFit="1" customWidth="1"/>
    <col min="11" max="11" width="13.28515625" style="14" bestFit="1" customWidth="1"/>
    <col min="12" max="12" width="17.42578125" style="14" customWidth="1"/>
    <col min="13" max="13" width="11.140625" style="29" bestFit="1" customWidth="1"/>
    <col min="14" max="14" width="6.42578125" style="33" bestFit="1" customWidth="1"/>
    <col min="15" max="15" width="14.28515625" style="38" bestFit="1" customWidth="1"/>
    <col min="16" max="16" width="10.85546875" style="38" bestFit="1" customWidth="1"/>
    <col min="17" max="17" width="10" style="14" bestFit="1" customWidth="1"/>
    <col min="18" max="18" width="12" style="14" bestFit="1" customWidth="1"/>
    <col min="19" max="19" width="11.85546875" style="43" bestFit="1" customWidth="1"/>
    <col min="20" max="20" width="11.7109375" style="38" bestFit="1" customWidth="1"/>
    <col min="21" max="21" width="8.7109375" style="4" bestFit="1" customWidth="1"/>
    <col min="22" max="22" width="11" bestFit="1" customWidth="1"/>
    <col min="23" max="23" width="19.42578125" bestFit="1" customWidth="1"/>
    <col min="24" max="24" width="25.7109375" bestFit="1" customWidth="1"/>
    <col min="25" max="25" width="5.42578125" bestFit="1" customWidth="1"/>
    <col min="26" max="26" width="12.42578125" bestFit="1" customWidth="1"/>
  </cols>
  <sheetData>
    <row r="1" spans="1:58" ht="23.25" x14ac:dyDescent="0.35">
      <c r="A1" s="49" t="s">
        <v>65</v>
      </c>
    </row>
    <row r="4" spans="1:58" x14ac:dyDescent="0.25">
      <c r="A4" s="1" t="s">
        <v>0</v>
      </c>
      <c r="B4" s="1" t="s">
        <v>1</v>
      </c>
      <c r="C4" s="23" t="s">
        <v>2</v>
      </c>
      <c r="D4" s="13" t="s">
        <v>3</v>
      </c>
      <c r="E4" s="1" t="s">
        <v>4</v>
      </c>
      <c r="F4" s="1" t="s">
        <v>5</v>
      </c>
      <c r="G4" s="13" t="s">
        <v>6</v>
      </c>
      <c r="H4" s="13" t="s">
        <v>7</v>
      </c>
      <c r="I4" s="18" t="s">
        <v>8</v>
      </c>
      <c r="J4" s="13" t="s">
        <v>9</v>
      </c>
      <c r="K4" s="13" t="s">
        <v>10</v>
      </c>
      <c r="L4" s="13" t="s">
        <v>11</v>
      </c>
      <c r="M4" s="28" t="s">
        <v>12</v>
      </c>
      <c r="N4" s="32" t="s">
        <v>13</v>
      </c>
      <c r="O4" s="37" t="s">
        <v>14</v>
      </c>
      <c r="P4" s="37" t="s">
        <v>15</v>
      </c>
      <c r="Q4" s="13" t="s">
        <v>16</v>
      </c>
      <c r="R4" s="13" t="s">
        <v>17</v>
      </c>
      <c r="S4" s="42" t="s">
        <v>18</v>
      </c>
      <c r="T4" s="37" t="s">
        <v>19</v>
      </c>
      <c r="U4" s="3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26</v>
      </c>
      <c r="B5" t="s">
        <v>27</v>
      </c>
      <c r="C5" s="24">
        <v>44377</v>
      </c>
      <c r="D5" s="14">
        <v>160000</v>
      </c>
      <c r="E5" t="s">
        <v>28</v>
      </c>
      <c r="F5" t="s">
        <v>29</v>
      </c>
      <c r="G5" s="14">
        <v>160000</v>
      </c>
      <c r="H5" s="14">
        <v>73800</v>
      </c>
      <c r="I5" s="19">
        <f t="shared" ref="I5:I15" si="0">H5/G5*100</f>
        <v>46.125</v>
      </c>
      <c r="J5" s="14">
        <v>147547</v>
      </c>
      <c r="K5" s="14">
        <f>G5-69365</f>
        <v>90635</v>
      </c>
      <c r="L5" s="14">
        <v>78182</v>
      </c>
      <c r="M5" s="29">
        <v>62</v>
      </c>
      <c r="N5" s="33">
        <v>214</v>
      </c>
      <c r="O5" s="38">
        <v>0.30499999999999999</v>
      </c>
      <c r="P5" s="38">
        <v>0.30499999999999999</v>
      </c>
      <c r="Q5" s="14">
        <f t="shared" ref="Q5:Q15" si="1">K5/M5</f>
        <v>1461.8548387096773</v>
      </c>
      <c r="R5" s="14">
        <f t="shared" ref="R5:R15" si="2">K5/O5</f>
        <v>297163.93442622951</v>
      </c>
      <c r="S5" s="43">
        <f t="shared" ref="S5:S15" si="3">K5/O5/43560</f>
        <v>6.8219452347619258</v>
      </c>
      <c r="T5" s="38">
        <v>62</v>
      </c>
      <c r="U5" s="5" t="s">
        <v>30</v>
      </c>
      <c r="V5">
        <v>2021004732</v>
      </c>
      <c r="X5" t="s">
        <v>31</v>
      </c>
      <c r="Y5" s="6" t="s">
        <v>32</v>
      </c>
      <c r="Z5" t="s">
        <v>33</v>
      </c>
      <c r="AF5" s="2"/>
      <c r="AW5" s="2"/>
      <c r="AY5" s="2"/>
    </row>
    <row r="6" spans="1:58" x14ac:dyDescent="0.25">
      <c r="A6" t="s">
        <v>34</v>
      </c>
      <c r="B6" t="s">
        <v>35</v>
      </c>
      <c r="C6" s="24">
        <v>44050</v>
      </c>
      <c r="D6" s="14">
        <v>134900</v>
      </c>
      <c r="E6" t="s">
        <v>28</v>
      </c>
      <c r="F6" t="s">
        <v>29</v>
      </c>
      <c r="G6" s="14">
        <v>134900</v>
      </c>
      <c r="H6" s="14">
        <v>77500</v>
      </c>
      <c r="I6" s="19">
        <f t="shared" si="0"/>
        <v>57.449962935507784</v>
      </c>
      <c r="J6" s="14">
        <v>155024</v>
      </c>
      <c r="K6" s="14">
        <f>G6-79364</f>
        <v>55536</v>
      </c>
      <c r="L6" s="14">
        <v>75660</v>
      </c>
      <c r="M6" s="29">
        <v>60</v>
      </c>
      <c r="N6" s="33">
        <v>182</v>
      </c>
      <c r="O6" s="38">
        <v>0.251</v>
      </c>
      <c r="P6" s="38">
        <v>0.251</v>
      </c>
      <c r="Q6" s="14">
        <f t="shared" si="1"/>
        <v>925.6</v>
      </c>
      <c r="R6" s="14">
        <f t="shared" si="2"/>
        <v>221258.9641434263</v>
      </c>
      <c r="S6" s="43">
        <f t="shared" si="3"/>
        <v>5.0794068903449565</v>
      </c>
      <c r="T6" s="38">
        <v>60</v>
      </c>
      <c r="U6" s="5" t="s">
        <v>30</v>
      </c>
      <c r="V6">
        <v>2020004370</v>
      </c>
      <c r="X6" t="s">
        <v>31</v>
      </c>
      <c r="Y6" s="6" t="s">
        <v>32</v>
      </c>
      <c r="Z6" t="s">
        <v>33</v>
      </c>
    </row>
    <row r="7" spans="1:58" x14ac:dyDescent="0.25">
      <c r="A7" t="s">
        <v>36</v>
      </c>
      <c r="B7" t="s">
        <v>37</v>
      </c>
      <c r="C7" s="24">
        <v>44410</v>
      </c>
      <c r="D7" s="14">
        <v>230000</v>
      </c>
      <c r="E7" t="s">
        <v>28</v>
      </c>
      <c r="F7" t="s">
        <v>29</v>
      </c>
      <c r="G7" s="14">
        <v>229000</v>
      </c>
      <c r="H7" s="14">
        <v>106600</v>
      </c>
      <c r="I7" s="19">
        <f t="shared" si="0"/>
        <v>46.550218340611352</v>
      </c>
      <c r="J7" s="14">
        <v>213148</v>
      </c>
      <c r="K7" s="14">
        <f>G7-112268</f>
        <v>116732</v>
      </c>
      <c r="L7" s="14">
        <v>100880</v>
      </c>
      <c r="M7" s="29">
        <v>80</v>
      </c>
      <c r="N7" s="33">
        <v>180</v>
      </c>
      <c r="O7" s="38">
        <v>0.33100000000000002</v>
      </c>
      <c r="P7" s="38">
        <v>0.33100000000000002</v>
      </c>
      <c r="Q7" s="14">
        <f t="shared" si="1"/>
        <v>1459.15</v>
      </c>
      <c r="R7" s="14">
        <f t="shared" si="2"/>
        <v>352664.65256797581</v>
      </c>
      <c r="S7" s="43">
        <f t="shared" si="3"/>
        <v>8.0960664042235031</v>
      </c>
      <c r="T7" s="38">
        <v>80</v>
      </c>
      <c r="U7" s="5" t="s">
        <v>30</v>
      </c>
      <c r="V7">
        <v>2021005582</v>
      </c>
      <c r="X7" t="s">
        <v>31</v>
      </c>
      <c r="Y7" s="6" t="s">
        <v>32</v>
      </c>
      <c r="Z7" t="s">
        <v>33</v>
      </c>
    </row>
    <row r="8" spans="1:58" x14ac:dyDescent="0.25">
      <c r="A8" t="s">
        <v>38</v>
      </c>
      <c r="B8" t="s">
        <v>39</v>
      </c>
      <c r="C8" s="24">
        <v>44183</v>
      </c>
      <c r="D8" s="14">
        <v>255000</v>
      </c>
      <c r="E8" t="s">
        <v>28</v>
      </c>
      <c r="F8" t="s">
        <v>29</v>
      </c>
      <c r="G8" s="14">
        <v>247000</v>
      </c>
      <c r="H8" s="14">
        <v>111100</v>
      </c>
      <c r="I8" s="19">
        <f t="shared" si="0"/>
        <v>44.979757085020246</v>
      </c>
      <c r="J8" s="14">
        <v>222131</v>
      </c>
      <c r="K8" s="14">
        <f>G8-107380</f>
        <v>139620</v>
      </c>
      <c r="L8" s="14">
        <v>114751</v>
      </c>
      <c r="M8" s="29">
        <v>91</v>
      </c>
      <c r="N8" s="33">
        <v>184</v>
      </c>
      <c r="O8" s="38">
        <v>0.38400000000000001</v>
      </c>
      <c r="P8" s="38">
        <v>0.38400000000000001</v>
      </c>
      <c r="Q8" s="14">
        <f t="shared" si="1"/>
        <v>1534.2857142857142</v>
      </c>
      <c r="R8" s="14">
        <f t="shared" si="2"/>
        <v>363593.75</v>
      </c>
      <c r="S8" s="43">
        <f t="shared" si="3"/>
        <v>8.3469639577594119</v>
      </c>
      <c r="T8" s="38">
        <v>91</v>
      </c>
      <c r="U8" s="5" t="s">
        <v>30</v>
      </c>
      <c r="V8">
        <v>2020007742</v>
      </c>
      <c r="X8" t="s">
        <v>31</v>
      </c>
      <c r="Y8" s="6" t="s">
        <v>32</v>
      </c>
      <c r="Z8" t="s">
        <v>33</v>
      </c>
    </row>
    <row r="9" spans="1:58" x14ac:dyDescent="0.25">
      <c r="A9" t="s">
        <v>40</v>
      </c>
      <c r="B9" t="s">
        <v>41</v>
      </c>
      <c r="C9" s="24">
        <v>44088</v>
      </c>
      <c r="D9" s="14">
        <v>310000</v>
      </c>
      <c r="E9" t="s">
        <v>28</v>
      </c>
      <c r="F9" t="s">
        <v>29</v>
      </c>
      <c r="G9" s="14">
        <v>310000</v>
      </c>
      <c r="H9" s="14">
        <v>157400</v>
      </c>
      <c r="I9" s="19">
        <f t="shared" si="0"/>
        <v>50.774193548387089</v>
      </c>
      <c r="J9" s="14">
        <v>314709</v>
      </c>
      <c r="K9" s="14">
        <f>G9-183565</f>
        <v>126435</v>
      </c>
      <c r="L9" s="14">
        <v>131144</v>
      </c>
      <c r="M9" s="29">
        <v>104</v>
      </c>
      <c r="N9" s="33">
        <v>187</v>
      </c>
      <c r="O9" s="38">
        <v>0.44600000000000001</v>
      </c>
      <c r="P9" s="38">
        <v>0.44600000000000001</v>
      </c>
      <c r="Q9" s="14">
        <f t="shared" si="1"/>
        <v>1215.7211538461538</v>
      </c>
      <c r="R9" s="14">
        <f t="shared" si="2"/>
        <v>283486.54708520178</v>
      </c>
      <c r="S9" s="43">
        <f t="shared" si="3"/>
        <v>6.5079556263820422</v>
      </c>
      <c r="T9" s="38">
        <v>104</v>
      </c>
      <c r="U9" s="5" t="s">
        <v>30</v>
      </c>
      <c r="V9">
        <v>2020005308</v>
      </c>
      <c r="X9" t="s">
        <v>31</v>
      </c>
      <c r="Y9" s="6" t="s">
        <v>32</v>
      </c>
      <c r="Z9" t="s">
        <v>33</v>
      </c>
    </row>
    <row r="10" spans="1:58" x14ac:dyDescent="0.25">
      <c r="A10" t="s">
        <v>42</v>
      </c>
      <c r="B10" t="s">
        <v>43</v>
      </c>
      <c r="C10" s="24">
        <v>43991</v>
      </c>
      <c r="D10" s="14">
        <v>135000</v>
      </c>
      <c r="E10" t="s">
        <v>28</v>
      </c>
      <c r="F10" t="s">
        <v>29</v>
      </c>
      <c r="G10" s="14">
        <v>135000</v>
      </c>
      <c r="H10" s="14">
        <v>90800</v>
      </c>
      <c r="I10" s="19">
        <f t="shared" si="0"/>
        <v>67.259259259259267</v>
      </c>
      <c r="J10" s="14">
        <v>181526</v>
      </c>
      <c r="K10" s="14">
        <f>G10-78124</f>
        <v>56876</v>
      </c>
      <c r="L10" s="14">
        <v>103402</v>
      </c>
      <c r="M10" s="29">
        <v>82</v>
      </c>
      <c r="N10" s="33">
        <v>245</v>
      </c>
      <c r="O10" s="38">
        <v>0.46100000000000002</v>
      </c>
      <c r="P10" s="38">
        <v>0.46100000000000002</v>
      </c>
      <c r="Q10" s="14">
        <f t="shared" si="1"/>
        <v>693.60975609756099</v>
      </c>
      <c r="R10" s="14">
        <f t="shared" si="2"/>
        <v>123375.27114967462</v>
      </c>
      <c r="S10" s="43">
        <f t="shared" si="3"/>
        <v>2.8323065002220988</v>
      </c>
      <c r="T10" s="38">
        <v>82</v>
      </c>
      <c r="U10" s="5" t="s">
        <v>30</v>
      </c>
      <c r="V10">
        <v>2020003416</v>
      </c>
      <c r="X10" t="s">
        <v>31</v>
      </c>
      <c r="Y10" s="6" t="s">
        <v>32</v>
      </c>
      <c r="Z10" t="s">
        <v>33</v>
      </c>
    </row>
    <row r="11" spans="1:58" x14ac:dyDescent="0.25">
      <c r="A11" t="s">
        <v>44</v>
      </c>
      <c r="B11" t="s">
        <v>45</v>
      </c>
      <c r="C11" s="24">
        <v>43957</v>
      </c>
      <c r="D11" s="14">
        <v>100000</v>
      </c>
      <c r="E11" t="s">
        <v>28</v>
      </c>
      <c r="F11" t="s">
        <v>29</v>
      </c>
      <c r="G11" s="14">
        <v>100000</v>
      </c>
      <c r="H11" s="14">
        <v>167200</v>
      </c>
      <c r="I11" s="19">
        <f t="shared" si="0"/>
        <v>167.2</v>
      </c>
      <c r="J11" s="14">
        <v>177539</v>
      </c>
      <c r="K11" s="14">
        <v>79599</v>
      </c>
      <c r="L11" s="14">
        <v>126100</v>
      </c>
      <c r="M11" s="29">
        <v>100</v>
      </c>
      <c r="N11" s="33">
        <v>180</v>
      </c>
      <c r="O11" s="38">
        <v>0.41299999999999998</v>
      </c>
      <c r="P11" s="38">
        <v>0.41299999999999998</v>
      </c>
      <c r="Q11" s="14">
        <f t="shared" si="1"/>
        <v>795.99</v>
      </c>
      <c r="R11" s="14">
        <f t="shared" si="2"/>
        <v>192733.65617433414</v>
      </c>
      <c r="S11" s="43">
        <f t="shared" si="3"/>
        <v>4.4245559268671748</v>
      </c>
      <c r="T11" s="38">
        <v>100</v>
      </c>
      <c r="U11" s="5" t="s">
        <v>30</v>
      </c>
      <c r="V11">
        <v>2020002702</v>
      </c>
      <c r="X11" t="s">
        <v>31</v>
      </c>
      <c r="Y11" s="6" t="s">
        <v>32</v>
      </c>
      <c r="Z11" t="s">
        <v>33</v>
      </c>
    </row>
    <row r="12" spans="1:58" x14ac:dyDescent="0.25">
      <c r="A12" t="s">
        <v>48</v>
      </c>
      <c r="B12" t="s">
        <v>49</v>
      </c>
      <c r="C12" s="24">
        <v>44546</v>
      </c>
      <c r="D12" s="14">
        <v>179900</v>
      </c>
      <c r="E12" t="s">
        <v>28</v>
      </c>
      <c r="F12" t="s">
        <v>29</v>
      </c>
      <c r="G12" s="14">
        <v>179900</v>
      </c>
      <c r="H12" s="14">
        <v>78600</v>
      </c>
      <c r="I12" s="19">
        <f t="shared" si="0"/>
        <v>43.69093941078377</v>
      </c>
      <c r="J12" s="14">
        <v>157149</v>
      </c>
      <c r="K12" s="14">
        <f>G12-94099</f>
        <v>85801</v>
      </c>
      <c r="L12" s="14">
        <v>63050</v>
      </c>
      <c r="M12" s="29">
        <v>50</v>
      </c>
      <c r="N12" s="33">
        <v>167</v>
      </c>
      <c r="O12" s="38">
        <v>0.192</v>
      </c>
      <c r="P12" s="38">
        <v>0.192</v>
      </c>
      <c r="Q12" s="14">
        <f t="shared" si="1"/>
        <v>1716.02</v>
      </c>
      <c r="R12" s="14">
        <f t="shared" si="2"/>
        <v>446880.20833333331</v>
      </c>
      <c r="S12" s="43">
        <f t="shared" si="3"/>
        <v>10.258957950719314</v>
      </c>
      <c r="T12" s="38">
        <v>50</v>
      </c>
      <c r="U12" s="5" t="s">
        <v>30</v>
      </c>
      <c r="V12">
        <v>2021008843</v>
      </c>
      <c r="X12" t="s">
        <v>31</v>
      </c>
      <c r="Y12" s="6" t="s">
        <v>32</v>
      </c>
      <c r="Z12" t="s">
        <v>33</v>
      </c>
    </row>
    <row r="13" spans="1:58" x14ac:dyDescent="0.25">
      <c r="A13" t="s">
        <v>50</v>
      </c>
      <c r="B13" t="s">
        <v>51</v>
      </c>
      <c r="C13" s="24">
        <v>44083</v>
      </c>
      <c r="D13" s="14">
        <v>160000</v>
      </c>
      <c r="E13" t="s">
        <v>28</v>
      </c>
      <c r="F13" t="s">
        <v>29</v>
      </c>
      <c r="G13" s="14">
        <v>160000</v>
      </c>
      <c r="H13" s="14">
        <v>90800</v>
      </c>
      <c r="I13" s="19">
        <f t="shared" si="0"/>
        <v>56.75</v>
      </c>
      <c r="J13" s="14">
        <v>181603</v>
      </c>
      <c r="K13" s="14">
        <f>G13-118553</f>
        <v>41447</v>
      </c>
      <c r="L13" s="14">
        <v>63050</v>
      </c>
      <c r="M13" s="29">
        <v>50</v>
      </c>
      <c r="N13" s="33">
        <v>150</v>
      </c>
      <c r="O13" s="38">
        <v>0.17199999999999999</v>
      </c>
      <c r="P13" s="38">
        <v>0.17199999999999999</v>
      </c>
      <c r="Q13" s="14">
        <f t="shared" si="1"/>
        <v>828.94</v>
      </c>
      <c r="R13" s="14">
        <f t="shared" si="2"/>
        <v>240970.93023255817</v>
      </c>
      <c r="S13" s="43">
        <f t="shared" si="3"/>
        <v>5.5319313643837962</v>
      </c>
      <c r="T13" s="38">
        <v>50</v>
      </c>
      <c r="U13" s="5" t="s">
        <v>30</v>
      </c>
      <c r="V13">
        <v>2020005210</v>
      </c>
      <c r="X13" t="s">
        <v>31</v>
      </c>
      <c r="Y13" s="6" t="s">
        <v>32</v>
      </c>
      <c r="Z13" t="s">
        <v>33</v>
      </c>
    </row>
    <row r="14" spans="1:58" x14ac:dyDescent="0.25">
      <c r="A14" t="s">
        <v>52</v>
      </c>
      <c r="B14" t="s">
        <v>53</v>
      </c>
      <c r="C14" s="24">
        <v>44519</v>
      </c>
      <c r="D14" s="14">
        <v>136000</v>
      </c>
      <c r="E14" t="s">
        <v>28</v>
      </c>
      <c r="F14" t="s">
        <v>29</v>
      </c>
      <c r="G14" s="14">
        <v>136000</v>
      </c>
      <c r="H14" s="14">
        <v>59900</v>
      </c>
      <c r="I14" s="19">
        <f t="shared" si="0"/>
        <v>44.044117647058826</v>
      </c>
      <c r="J14" s="14">
        <v>119739</v>
      </c>
      <c r="K14" s="14">
        <v>79311</v>
      </c>
      <c r="L14" s="14">
        <v>63050</v>
      </c>
      <c r="M14" s="29">
        <v>50</v>
      </c>
      <c r="N14" s="33">
        <v>150</v>
      </c>
      <c r="O14" s="38">
        <v>0.17199999999999999</v>
      </c>
      <c r="P14" s="38">
        <v>0.17199999999999999</v>
      </c>
      <c r="Q14" s="14">
        <f t="shared" si="1"/>
        <v>1586.22</v>
      </c>
      <c r="R14" s="14">
        <f t="shared" si="2"/>
        <v>461110.46511627908</v>
      </c>
      <c r="S14" s="43">
        <f t="shared" si="3"/>
        <v>10.58563969504773</v>
      </c>
      <c r="T14" s="38">
        <v>50</v>
      </c>
      <c r="U14" s="5" t="s">
        <v>30</v>
      </c>
      <c r="V14">
        <v>2021008580</v>
      </c>
      <c r="X14" t="s">
        <v>31</v>
      </c>
      <c r="Y14" s="6" t="s">
        <v>32</v>
      </c>
      <c r="Z14" t="s">
        <v>33</v>
      </c>
    </row>
    <row r="15" spans="1:58" ht="15.75" thickBot="1" x14ac:dyDescent="0.3">
      <c r="A15" t="s">
        <v>54</v>
      </c>
      <c r="B15" t="s">
        <v>55</v>
      </c>
      <c r="C15" s="24">
        <v>44564</v>
      </c>
      <c r="D15" s="14">
        <v>151000</v>
      </c>
      <c r="E15" t="s">
        <v>28</v>
      </c>
      <c r="F15" t="s">
        <v>56</v>
      </c>
      <c r="G15" s="14">
        <v>151000</v>
      </c>
      <c r="H15" s="14">
        <v>80700</v>
      </c>
      <c r="I15" s="19">
        <f t="shared" si="0"/>
        <v>53.443708609271525</v>
      </c>
      <c r="J15" s="14">
        <v>161405</v>
      </c>
      <c r="K15" s="14">
        <v>45669</v>
      </c>
      <c r="L15" s="14">
        <v>67550</v>
      </c>
      <c r="M15" s="29">
        <v>50</v>
      </c>
      <c r="N15" s="33">
        <v>250</v>
      </c>
      <c r="O15" s="38">
        <v>0.28699999999999998</v>
      </c>
      <c r="P15" s="38">
        <v>0.17199999999999999</v>
      </c>
      <c r="Q15" s="14">
        <f t="shared" si="1"/>
        <v>913.38</v>
      </c>
      <c r="R15" s="14">
        <f t="shared" si="2"/>
        <v>159125.43554006971</v>
      </c>
      <c r="S15" s="43">
        <f t="shared" si="3"/>
        <v>3.6530173448133541</v>
      </c>
      <c r="T15" s="38">
        <v>50</v>
      </c>
      <c r="U15" s="5" t="s">
        <v>30</v>
      </c>
      <c r="V15">
        <v>2022000685</v>
      </c>
      <c r="W15" t="s">
        <v>57</v>
      </c>
      <c r="X15" t="s">
        <v>31</v>
      </c>
      <c r="Y15" s="6" t="s">
        <v>32</v>
      </c>
      <c r="Z15" t="s">
        <v>33</v>
      </c>
    </row>
    <row r="16" spans="1:58" ht="15.75" thickTop="1" x14ac:dyDescent="0.25">
      <c r="A16" s="7"/>
      <c r="B16" s="7"/>
      <c r="C16" s="25" t="s">
        <v>58</v>
      </c>
      <c r="D16" s="15">
        <f>+SUM(D5:D15)</f>
        <v>1951800</v>
      </c>
      <c r="E16" s="7"/>
      <c r="F16" s="7"/>
      <c r="G16" s="15">
        <f>+SUM(G5:G15)</f>
        <v>1942800</v>
      </c>
      <c r="H16" s="15">
        <f>+SUM(H5:H15)</f>
        <v>1094400</v>
      </c>
      <c r="I16" s="20"/>
      <c r="J16" s="15">
        <f>+SUM(J5:J15)</f>
        <v>2031520</v>
      </c>
      <c r="K16" s="15">
        <f>+SUM(K5:K15)</f>
        <v>917661</v>
      </c>
      <c r="L16" s="15">
        <f>+SUM(L5:L15)</f>
        <v>986819</v>
      </c>
      <c r="M16" s="30">
        <f>+SUM(M5:M15)</f>
        <v>779</v>
      </c>
      <c r="N16" s="34"/>
      <c r="O16" s="39">
        <f>+SUM(O5:O15)</f>
        <v>3.4140000000000001</v>
      </c>
      <c r="P16" s="39">
        <f>+SUM(P5:P15)</f>
        <v>3.2990000000000004</v>
      </c>
      <c r="Q16" s="15"/>
      <c r="R16" s="15"/>
      <c r="S16" s="44"/>
      <c r="T16" s="39"/>
      <c r="U16" s="8"/>
      <c r="V16" s="7"/>
      <c r="W16" s="7"/>
      <c r="X16" s="7"/>
      <c r="Y16" s="7"/>
      <c r="Z16" s="7"/>
    </row>
    <row r="17" spans="1:26" x14ac:dyDescent="0.25">
      <c r="A17" s="9"/>
      <c r="B17" s="9"/>
      <c r="C17" s="26"/>
      <c r="D17" s="16"/>
      <c r="E17" s="9"/>
      <c r="F17" s="9"/>
      <c r="G17" s="16"/>
      <c r="H17" s="16" t="s">
        <v>59</v>
      </c>
      <c r="I17" s="21">
        <f>H16/G16*100</f>
        <v>56.331068560840023</v>
      </c>
      <c r="J17" s="16"/>
      <c r="K17" s="16"/>
      <c r="L17" s="16" t="s">
        <v>60</v>
      </c>
      <c r="M17" s="31"/>
      <c r="N17" s="35"/>
      <c r="O17" s="40" t="s">
        <v>60</v>
      </c>
      <c r="P17" s="40"/>
      <c r="Q17" s="16"/>
      <c r="R17" s="16" t="s">
        <v>60</v>
      </c>
      <c r="S17" s="45"/>
      <c r="T17" s="40"/>
      <c r="U17" s="10"/>
      <c r="V17" s="9"/>
      <c r="W17" s="9"/>
      <c r="X17" s="9"/>
      <c r="Y17" s="9"/>
      <c r="Z17" s="9"/>
    </row>
    <row r="18" spans="1:26" x14ac:dyDescent="0.25">
      <c r="A18" s="11"/>
      <c r="B18" s="11"/>
      <c r="C18" s="27"/>
      <c r="D18" s="17"/>
      <c r="E18" s="11"/>
      <c r="F18" s="11"/>
      <c r="G18" s="17"/>
      <c r="H18" s="17" t="s">
        <v>61</v>
      </c>
      <c r="I18" s="22">
        <f>STDEV(I5:I15)</f>
        <v>35.747675054510154</v>
      </c>
      <c r="J18" s="17"/>
      <c r="K18" s="17"/>
      <c r="L18" s="17" t="s">
        <v>62</v>
      </c>
      <c r="M18" s="47">
        <f>K16/M16</f>
        <v>1177.9987163029525</v>
      </c>
      <c r="N18" s="36"/>
      <c r="O18" s="41" t="s">
        <v>63</v>
      </c>
      <c r="P18" s="41">
        <f>K16/O16</f>
        <v>268793.49736379611</v>
      </c>
      <c r="Q18" s="17"/>
      <c r="R18" s="17" t="s">
        <v>64</v>
      </c>
      <c r="S18" s="46">
        <f>K16/O16/43560</f>
        <v>6.1706496180853101</v>
      </c>
      <c r="T18" s="41"/>
      <c r="U18" s="12"/>
      <c r="V18" s="11"/>
      <c r="W18" s="11"/>
      <c r="X18" s="11"/>
      <c r="Y18" s="11"/>
      <c r="Z18" s="11"/>
    </row>
    <row r="19" spans="1:26" ht="15.75" thickBot="1" x14ac:dyDescent="0.3"/>
    <row r="20" spans="1:26" ht="16.5" thickBot="1" x14ac:dyDescent="0.3">
      <c r="B20" s="50" t="s">
        <v>66</v>
      </c>
      <c r="L20" s="51" t="s">
        <v>67</v>
      </c>
    </row>
    <row r="22" spans="1:26" x14ac:dyDescent="0.25">
      <c r="A22" t="s">
        <v>46</v>
      </c>
      <c r="B22" t="s">
        <v>47</v>
      </c>
      <c r="C22" s="24">
        <v>44130</v>
      </c>
      <c r="D22" s="14">
        <v>160000</v>
      </c>
      <c r="E22" t="s">
        <v>28</v>
      </c>
      <c r="F22" t="s">
        <v>29</v>
      </c>
      <c r="G22" s="14">
        <v>160000</v>
      </c>
      <c r="H22" s="14">
        <v>134900</v>
      </c>
      <c r="I22" s="19">
        <f>H22/G22*100</f>
        <v>84.3125</v>
      </c>
      <c r="J22" s="14">
        <v>269866</v>
      </c>
      <c r="K22" s="14">
        <f>G22-99631</f>
        <v>60369</v>
      </c>
      <c r="L22" s="14">
        <v>170235</v>
      </c>
      <c r="M22" s="29">
        <v>150</v>
      </c>
      <c r="N22" s="33">
        <v>167</v>
      </c>
      <c r="O22" s="38">
        <v>0.57499999999999996</v>
      </c>
      <c r="P22" s="38">
        <v>0.57499999999999996</v>
      </c>
      <c r="Q22" s="14">
        <f>K22/M22</f>
        <v>402.46</v>
      </c>
      <c r="R22" s="14">
        <f>K22/O22</f>
        <v>104989.56521739131</v>
      </c>
      <c r="S22" s="43">
        <f>K22/O22/43560</f>
        <v>2.4102287699125644</v>
      </c>
      <c r="T22" s="38">
        <v>150</v>
      </c>
      <c r="U22" s="5" t="s">
        <v>30</v>
      </c>
      <c r="V22">
        <v>2020006407</v>
      </c>
      <c r="X22" t="s">
        <v>31</v>
      </c>
      <c r="Y22" s="6" t="s">
        <v>32</v>
      </c>
      <c r="Z22" t="s">
        <v>33</v>
      </c>
    </row>
    <row r="29" spans="1:26" ht="23.25" x14ac:dyDescent="0.35">
      <c r="D29" s="48"/>
    </row>
    <row r="30" spans="1:26" ht="23.25" x14ac:dyDescent="0.35">
      <c r="D30" s="48"/>
    </row>
  </sheetData>
  <conditionalFormatting sqref="A5:Z15 A22:Z22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E4C8-3497-422A-A980-559BED8CC8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2023-01-12T21:10:34Z</cp:lastPrinted>
  <dcterms:created xsi:type="dcterms:W3CDTF">2023-01-12T16:11:19Z</dcterms:created>
  <dcterms:modified xsi:type="dcterms:W3CDTF">2023-03-09T20:33:53Z</dcterms:modified>
</cp:coreProperties>
</file>