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"/>
    </mc:Choice>
  </mc:AlternateContent>
  <xr:revisionPtr revIDLastSave="0" documentId="13_ncr:1_{66A5DDD3-BD08-48A4-8AB4-8CE5B6A68A98}" xr6:coauthVersionLast="47" xr6:coauthVersionMax="47" xr10:uidLastSave="{00000000-0000-0000-0000-000000000000}"/>
  <bookViews>
    <workbookView xWindow="-120" yWindow="-120" windowWidth="29040" windowHeight="15840" xr2:uid="{A70F18DB-1648-4604-8179-AEE66E715551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K8" i="2"/>
  <c r="Q8" i="2" s="1"/>
  <c r="K29" i="2"/>
  <c r="S29" i="2" s="1"/>
  <c r="I29" i="2"/>
  <c r="I21" i="2"/>
  <c r="K21" i="2"/>
  <c r="Q21" i="2" s="1"/>
  <c r="I6" i="2"/>
  <c r="K6" i="2"/>
  <c r="Q6" i="2" s="1"/>
  <c r="I7" i="2"/>
  <c r="K7" i="2"/>
  <c r="S7" i="2" s="1"/>
  <c r="I5" i="2"/>
  <c r="K5" i="2"/>
  <c r="R5" i="2" s="1"/>
  <c r="I9" i="2"/>
  <c r="K9" i="2"/>
  <c r="Q9" i="2" s="1"/>
  <c r="I10" i="2"/>
  <c r="K10" i="2"/>
  <c r="S10" i="2" s="1"/>
  <c r="I11" i="2"/>
  <c r="K11" i="2"/>
  <c r="S11" i="2" s="1"/>
  <c r="I12" i="2"/>
  <c r="K12" i="2"/>
  <c r="Q12" i="2" s="1"/>
  <c r="I13" i="2"/>
  <c r="K13" i="2"/>
  <c r="Q13" i="2" s="1"/>
  <c r="I14" i="2"/>
  <c r="K14" i="2"/>
  <c r="Q14" i="2" s="1"/>
  <c r="I15" i="2"/>
  <c r="K15" i="2"/>
  <c r="R15" i="2" s="1"/>
  <c r="I16" i="2"/>
  <c r="K16" i="2"/>
  <c r="Q16" i="2" s="1"/>
  <c r="I17" i="2"/>
  <c r="K17" i="2"/>
  <c r="Q17" i="2" s="1"/>
  <c r="I18" i="2"/>
  <c r="K18" i="2"/>
  <c r="S18" i="2" s="1"/>
  <c r="I19" i="2"/>
  <c r="K19" i="2"/>
  <c r="Q19" i="2" s="1"/>
  <c r="I20" i="2"/>
  <c r="K20" i="2"/>
  <c r="Q20" i="2" s="1"/>
  <c r="I22" i="2"/>
  <c r="K22" i="2"/>
  <c r="R22" i="2" s="1"/>
  <c r="D23" i="2"/>
  <c r="G23" i="2"/>
  <c r="H23" i="2"/>
  <c r="J23" i="2"/>
  <c r="L23" i="2"/>
  <c r="M23" i="2"/>
  <c r="O23" i="2"/>
  <c r="P23" i="2"/>
  <c r="S8" i="2" l="1"/>
  <c r="R8" i="2"/>
  <c r="S21" i="2"/>
  <c r="R21" i="2"/>
  <c r="Q29" i="2"/>
  <c r="R29" i="2"/>
  <c r="S6" i="2"/>
  <c r="R7" i="2"/>
  <c r="Q7" i="2"/>
  <c r="R6" i="2"/>
  <c r="I24" i="2"/>
  <c r="Q22" i="2"/>
  <c r="Q15" i="2"/>
  <c r="S5" i="2"/>
  <c r="R10" i="2"/>
  <c r="Q5" i="2"/>
  <c r="R11" i="2"/>
  <c r="S17" i="2"/>
  <c r="R14" i="2"/>
  <c r="R18" i="2"/>
  <c r="S16" i="2"/>
  <c r="Q11" i="2"/>
  <c r="R17" i="2"/>
  <c r="Q10" i="2"/>
  <c r="S19" i="2"/>
  <c r="S14" i="2"/>
  <c r="I25" i="2"/>
  <c r="Q18" i="2"/>
  <c r="R16" i="2"/>
  <c r="S12" i="2"/>
  <c r="R19" i="2"/>
  <c r="R12" i="2"/>
  <c r="S20" i="2"/>
  <c r="S13" i="2"/>
  <c r="S9" i="2"/>
  <c r="S22" i="2"/>
  <c r="R20" i="2"/>
  <c r="S15" i="2"/>
  <c r="R13" i="2"/>
  <c r="R9" i="2"/>
  <c r="K23" i="2"/>
  <c r="P25" i="2" l="1"/>
  <c r="S25" i="2"/>
  <c r="M25" i="2"/>
</calcChain>
</file>

<file path=xl/sharedStrings.xml><?xml version="1.0" encoding="utf-8"?>
<sst xmlns="http://schemas.openxmlformats.org/spreadsheetml/2006/main" count="177" uniqueCount="90">
  <si>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</si>
  <si>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</si>
  <si>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</si>
  <si>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</si>
  <si>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</si>
  <si>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</si>
  <si>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</si>
  <si>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</si>
  <si>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</si>
  <si>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</si>
  <si>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</si>
  <si>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</si>
  <si>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</si>
  <si>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</si>
  <si>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</si>
  <si>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</si>
  <si>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</si>
  <si>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</si>
  <si>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</si>
  <si>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</si>
  <si>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</si>
  <si>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</si>
  <si>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</si>
  <si>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</si>
  <si>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Rate Group 1</t>
  </si>
  <si>
    <t>050-002-200-001-15</t>
  </si>
  <si>
    <t>3749 INDIAN LAKE RD</t>
  </si>
  <si>
    <t>WD</t>
  </si>
  <si>
    <t>03-ARM'S LENGTH</t>
  </si>
  <si>
    <t>7A</t>
  </si>
  <si>
    <t>OFF WATER-BASS,ROUND,ISLAND LAKE</t>
  </si>
  <si>
    <t>B-FF</t>
  </si>
  <si>
    <t>11</t>
  </si>
  <si>
    <t>SECTION LOTS AND ACREAGE</t>
  </si>
  <si>
    <t>4A</t>
  </si>
  <si>
    <t>OFF WATER-SAND LAKE</t>
  </si>
  <si>
    <t>A-FF</t>
  </si>
  <si>
    <t>QC</t>
  </si>
  <si>
    <t>LC</t>
  </si>
  <si>
    <t>MLC</t>
  </si>
  <si>
    <t>19-MULTI PARCEL ARM'S LENGTH</t>
  </si>
  <si>
    <t>050-021-300-005-00</t>
  </si>
  <si>
    <t>4921 CARPENTER RD</t>
  </si>
  <si>
    <t>051-I20-000-015-00</t>
  </si>
  <si>
    <t>HIAWATHA TRAIL</t>
  </si>
  <si>
    <t xml:space="preserve">B-FF </t>
  </si>
  <si>
    <t>051-I20-000-025-00</t>
  </si>
  <si>
    <t>051-I20-000-035-00</t>
  </si>
  <si>
    <t>SAGINAW ST</t>
  </si>
  <si>
    <t>051-I20-000-036-00</t>
  </si>
  <si>
    <t>051-I20-000-040-00</t>
  </si>
  <si>
    <t>CAYUGA TRAIL</t>
  </si>
  <si>
    <t>051-I20-000-043-00</t>
  </si>
  <si>
    <t>3717 CAYUGA TRAIL</t>
  </si>
  <si>
    <t>051-I30-000-031-00</t>
  </si>
  <si>
    <t>1735 IROQUOIS TR</t>
  </si>
  <si>
    <t>051-L20-002-002-00</t>
  </si>
  <si>
    <t>1984 SUNSET TR</t>
  </si>
  <si>
    <t>051-L20-002-018-00</t>
  </si>
  <si>
    <t>1925 LATHAM RD</t>
  </si>
  <si>
    <t>051-L20-002-019-00</t>
  </si>
  <si>
    <t>051-N10-000-011-00</t>
  </si>
  <si>
    <t>NORTH SHORE DR</t>
  </si>
  <si>
    <t>051-N10-000-012-00</t>
  </si>
  <si>
    <t>051-N10-000-013-00</t>
  </si>
  <si>
    <t>1839 NORTH SHORE DR</t>
  </si>
  <si>
    <t>051-N10-000-017-00</t>
  </si>
  <si>
    <t>051-N10-000-018-00</t>
  </si>
  <si>
    <t>UNRECORDED LAND CONT</t>
  </si>
  <si>
    <t>051-P10-002-002-00</t>
  </si>
  <si>
    <t>EASY ST</t>
  </si>
  <si>
    <t>051-P10-003-002-00</t>
  </si>
  <si>
    <t>051-P10-002-013-00</t>
  </si>
  <si>
    <t>1934 EASY ST</t>
  </si>
  <si>
    <t>051-W10-002-027-00</t>
  </si>
  <si>
    <t>1569 LITTLE AVE</t>
  </si>
  <si>
    <t>051-W11-003-029-00</t>
  </si>
  <si>
    <t>051-W10-002-030-00</t>
  </si>
  <si>
    <t>LITTLE AVE</t>
  </si>
  <si>
    <t>051-W11-003-032-00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</si>
  <si>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</si>
  <si>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</si>
  <si>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</si>
  <si>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</si>
  <si>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</si>
  <si>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</si>
  <si>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</si>
  <si>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Using $145</t>
  </si>
  <si>
    <t>Off Water Higher Rates 2023</t>
  </si>
  <si>
    <t>Outlier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</si>
</sst>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/>
    <xf numFmtId="167" fontId="3" fillId="3" borderId="2" xfId="0" applyNumberFormat="1" applyFont="1" applyFill="1" applyBorder="1"/>
    <xf numFmtId="40" fontId="2" fillId="2" borderId="0" xfId="0" applyNumberFormat="1" applyFont="1" applyFill="1" applyAlignment="1">
      <alignment horizontal="center"/>
    </xf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/>
    <xf numFmtId="40" fontId="3" fillId="3" borderId="2" xfId="0" applyNumberFormat="1" applyFont="1" applyFill="1" applyBorder="1"/>
    <xf numFmtId="8" fontId="2" fillId="2" borderId="0" xfId="0" applyNumberFormat="1" applyFont="1" applyFill="1" applyAlignment="1">
      <alignment horizontal="center"/>
    </xf>
    <xf numFmtId="8" fontId="0" fillId="0" borderId="0" xfId="0" applyNumberFormat="1"/>
    <xf numFmtId="8" fontId="3" fillId="3" borderId="1" xfId="0" applyNumberFormat="1" applyFont="1" applyFill="1" applyBorder="1"/>
    <xf numFmtId="8" fontId="3" fillId="3" borderId="0" xfId="0" applyNumberFormat="1" applyFont="1" applyFill="1"/>
    <xf numFmtId="8" fontId="3" fillId="3" borderId="2" xfId="0" applyNumberFormat="1" applyFont="1" applyFill="1" applyBorder="1"/>
    <xf numFmtId="0" fontId="5" fillId="0" borderId="0" xfId="0" applyFont="1"/>
    <xf numFmtId="0" fontId="1" fillId="0" borderId="3" xfId="0" applyFont="1" applyBorder="1"/>
    <xf numFmtId="168" fontId="3" fillId="3" borderId="0" xfId="0" applyNumberFormat="1" applyFont="1" applyFill="1"/>
    <xf numFmtId="166" fontId="4" fillId="0" borderId="3" xfId="0" applyNumberFormat="1" applyFont="1" applyBorder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A4EC-DF96-4612-873E-5154C6D86994}">
  <dimension ref="A1:BE29"/>
  <sheetViews>
    <sheetView tabSelected="1" workbookViewId="0">
      <selection activeCell="A14" sqref="A14:XFD14"/>
    </sheetView>
  </sheetViews>
  <sheetFormatPr defaultRowHeight="15" x14ac:dyDescent="0.25"/>
  <cols>
    <col min="1" max="1" width="19" bestFit="1" customWidth="1"/>
    <col min="2" max="2" width="21.140625" bestFit="1" customWidth="1"/>
    <col min="3" max="3" width="9.28515625" style="24" bestFit="1" customWidth="1"/>
    <col min="4" max="4" width="10.85546875" style="14" bestFit="1" customWidth="1"/>
    <col min="5" max="5" width="5.5703125" bestFit="1" customWidth="1"/>
    <col min="6" max="6" width="30.140625" bestFit="1" customWidth="1"/>
    <col min="7" max="7" width="10.85546875" style="14" bestFit="1" customWidth="1"/>
    <col min="8" max="8" width="12.7109375" style="14" bestFit="1" customWidth="1"/>
    <col min="9" max="9" width="12.85546875" style="19" bestFit="1" customWidth="1"/>
    <col min="10" max="10" width="13.42578125" style="14" bestFit="1" customWidth="1"/>
    <col min="11" max="11" width="13.28515625" style="14" bestFit="1" customWidth="1"/>
    <col min="12" max="12" width="14.42578125" style="14" bestFit="1" customWidth="1"/>
    <col min="13" max="13" width="11.140625" style="29" bestFit="1" customWidth="1"/>
    <col min="14" max="14" width="7.28515625" style="33" bestFit="1" customWidth="1"/>
    <col min="15" max="15" width="14.28515625" style="38" bestFit="1" customWidth="1"/>
    <col min="16" max="16" width="10.7109375" style="38" bestFit="1" customWidth="1"/>
    <col min="17" max="17" width="10" style="14" bestFit="1" customWidth="1"/>
    <col min="18" max="18" width="12" style="14" bestFit="1" customWidth="1"/>
    <col min="19" max="19" width="11.85546875" style="43" bestFit="1" customWidth="1"/>
    <col min="20" max="20" width="11.7109375" style="38" bestFit="1" customWidth="1"/>
    <col min="21" max="21" width="8.7109375" style="5" bestFit="1" customWidth="1"/>
    <col min="22" max="22" width="24.28515625" bestFit="1" customWidth="1"/>
    <col min="23" max="23" width="20.85546875" customWidth="1"/>
    <col min="24" max="24" width="36" bestFit="1" customWidth="1"/>
    <col min="25" max="25" width="12.42578125" bestFit="1" customWidth="1"/>
  </cols>
  <sheetData>
    <row r="1" spans="1:57" ht="23.25" x14ac:dyDescent="0.35">
      <c r="A1" s="47" t="s">
        <v>88</v>
      </c>
    </row>
    <row r="4" spans="1:57" x14ac:dyDescent="0.25">
      <c r="A4" s="2" t="s">
        <v>0</v>
      </c>
      <c r="B4" s="2" t="s">
        <v>1</v>
      </c>
      <c r="C4" s="23" t="s">
        <v>2</v>
      </c>
      <c r="D4" s="13" t="s">
        <v>3</v>
      </c>
      <c r="E4" s="2" t="s">
        <v>4</v>
      </c>
      <c r="F4" s="2" t="s">
        <v>5</v>
      </c>
      <c r="G4" s="13" t="s">
        <v>6</v>
      </c>
      <c r="H4" s="13" t="s">
        <v>7</v>
      </c>
      <c r="I4" s="18" t="s">
        <v>8</v>
      </c>
      <c r="J4" s="13" t="s">
        <v>9</v>
      </c>
      <c r="K4" s="13" t="s">
        <v>10</v>
      </c>
      <c r="L4" s="13" t="s">
        <v>11</v>
      </c>
      <c r="M4" s="28" t="s">
        <v>12</v>
      </c>
      <c r="N4" s="32" t="s">
        <v>13</v>
      </c>
      <c r="O4" s="37" t="s">
        <v>14</v>
      </c>
      <c r="P4" s="37" t="s">
        <v>15</v>
      </c>
      <c r="Q4" s="13" t="s">
        <v>16</v>
      </c>
      <c r="R4" s="13" t="s">
        <v>17</v>
      </c>
      <c r="S4" s="42" t="s">
        <v>18</v>
      </c>
      <c r="T4" s="37" t="s">
        <v>19</v>
      </c>
      <c r="U4" s="4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x14ac:dyDescent="0.25">
      <c r="A5" t="s">
        <v>41</v>
      </c>
      <c r="B5" t="s">
        <v>42</v>
      </c>
      <c r="C5" s="24">
        <v>44229</v>
      </c>
      <c r="D5" s="14">
        <v>143000</v>
      </c>
      <c r="E5" t="s">
        <v>27</v>
      </c>
      <c r="F5" t="s">
        <v>28</v>
      </c>
      <c r="G5" s="14">
        <v>140400</v>
      </c>
      <c r="H5" s="14">
        <v>62400</v>
      </c>
      <c r="I5" s="19">
        <f t="shared" ref="I5:I22" si="0">H5/G5*100</f>
        <v>44.444444444444443</v>
      </c>
      <c r="J5" s="14">
        <v>124756</v>
      </c>
      <c r="K5" s="14">
        <f>G5-109156</f>
        <v>31244</v>
      </c>
      <c r="L5" s="14">
        <v>15600</v>
      </c>
      <c r="M5" s="29">
        <v>130</v>
      </c>
      <c r="N5" s="33">
        <v>0</v>
      </c>
      <c r="O5" s="38">
        <v>0.62</v>
      </c>
      <c r="P5" s="38">
        <v>0.62</v>
      </c>
      <c r="Q5" s="14">
        <f t="shared" ref="Q5:Q22" si="1">K5/M5</f>
        <v>240.33846153846153</v>
      </c>
      <c r="R5" s="14">
        <f t="shared" ref="R5:R22" si="2">K5/O5</f>
        <v>50393.548387096773</v>
      </c>
      <c r="S5" s="43">
        <f t="shared" ref="S5:S22" si="3">K5/O5/43560</f>
        <v>1.1568766847359222</v>
      </c>
      <c r="T5" s="38">
        <v>130</v>
      </c>
      <c r="U5" s="6" t="s">
        <v>32</v>
      </c>
      <c r="V5">
        <v>2021000786</v>
      </c>
      <c r="X5" t="s">
        <v>33</v>
      </c>
      <c r="Y5" t="s">
        <v>36</v>
      </c>
    </row>
    <row r="6" spans="1:57" x14ac:dyDescent="0.25">
      <c r="A6" t="s">
        <v>43</v>
      </c>
      <c r="B6" t="s">
        <v>44</v>
      </c>
      <c r="C6" s="24">
        <v>44060</v>
      </c>
      <c r="D6" s="14">
        <v>11750</v>
      </c>
      <c r="E6" t="s">
        <v>27</v>
      </c>
      <c r="F6" t="s">
        <v>28</v>
      </c>
      <c r="G6" s="14">
        <v>11750</v>
      </c>
      <c r="H6" s="14">
        <v>8100</v>
      </c>
      <c r="I6" s="19">
        <f t="shared" si="0"/>
        <v>68.936170212765958</v>
      </c>
      <c r="J6" s="14">
        <v>16200</v>
      </c>
      <c r="K6" s="14">
        <f t="shared" ref="K6:K11" si="4">G6-0</f>
        <v>11750</v>
      </c>
      <c r="L6" s="14">
        <v>16200</v>
      </c>
      <c r="M6" s="29">
        <v>108</v>
      </c>
      <c r="N6" s="33">
        <v>308</v>
      </c>
      <c r="O6" s="38">
        <v>0.76400000000000001</v>
      </c>
      <c r="P6" s="38">
        <v>0.76400000000000001</v>
      </c>
      <c r="Q6" s="14">
        <f t="shared" si="1"/>
        <v>108.79629629629629</v>
      </c>
      <c r="R6" s="14">
        <f t="shared" si="2"/>
        <v>15379.581151832461</v>
      </c>
      <c r="S6" s="43">
        <f t="shared" si="3"/>
        <v>0.35306660128173695</v>
      </c>
      <c r="T6" s="38">
        <v>108</v>
      </c>
      <c r="U6" s="6" t="s">
        <v>34</v>
      </c>
      <c r="V6">
        <v>2020004625</v>
      </c>
      <c r="X6" t="s">
        <v>35</v>
      </c>
      <c r="Y6" t="s">
        <v>45</v>
      </c>
    </row>
    <row r="7" spans="1:57" x14ac:dyDescent="0.25">
      <c r="A7" t="s">
        <v>46</v>
      </c>
      <c r="B7" t="s">
        <v>44</v>
      </c>
      <c r="C7" s="24">
        <v>44014</v>
      </c>
      <c r="D7" s="14">
        <v>17000</v>
      </c>
      <c r="E7" t="s">
        <v>27</v>
      </c>
      <c r="F7" t="s">
        <v>28</v>
      </c>
      <c r="G7" s="14">
        <v>17000</v>
      </c>
      <c r="H7" s="14">
        <v>6000</v>
      </c>
      <c r="I7" s="19">
        <f t="shared" si="0"/>
        <v>35.294117647058826</v>
      </c>
      <c r="J7" s="14">
        <v>12000</v>
      </c>
      <c r="K7" s="14">
        <f t="shared" si="4"/>
        <v>17000</v>
      </c>
      <c r="L7" s="14">
        <v>12000</v>
      </c>
      <c r="M7" s="29">
        <v>100</v>
      </c>
      <c r="N7" s="33">
        <v>253</v>
      </c>
      <c r="O7" s="38">
        <v>0.58099999999999996</v>
      </c>
      <c r="P7" s="38">
        <v>0.58099999999999996</v>
      </c>
      <c r="Q7" s="14">
        <f t="shared" si="1"/>
        <v>170</v>
      </c>
      <c r="R7" s="14">
        <f t="shared" si="2"/>
        <v>29259.89672977625</v>
      </c>
      <c r="S7" s="43">
        <f t="shared" si="3"/>
        <v>0.67171480095905078</v>
      </c>
      <c r="T7" s="38">
        <v>100</v>
      </c>
      <c r="U7" s="6" t="s">
        <v>34</v>
      </c>
      <c r="V7">
        <v>2020003548</v>
      </c>
      <c r="X7" t="s">
        <v>35</v>
      </c>
      <c r="Y7" t="s">
        <v>45</v>
      </c>
    </row>
    <row r="8" spans="1:57" x14ac:dyDescent="0.25">
      <c r="A8" t="s">
        <v>47</v>
      </c>
      <c r="B8" t="s">
        <v>48</v>
      </c>
      <c r="C8" s="24">
        <v>44019</v>
      </c>
      <c r="D8" s="14">
        <v>13000</v>
      </c>
      <c r="E8" t="s">
        <v>27</v>
      </c>
      <c r="F8" t="s">
        <v>40</v>
      </c>
      <c r="G8" s="14">
        <v>13000</v>
      </c>
      <c r="H8" s="14">
        <v>16600</v>
      </c>
      <c r="I8" s="19">
        <f t="shared" si="0"/>
        <v>127.69230769230768</v>
      </c>
      <c r="J8" s="14">
        <v>33120</v>
      </c>
      <c r="K8" s="14">
        <f t="shared" si="4"/>
        <v>13000</v>
      </c>
      <c r="L8" s="14">
        <v>33120</v>
      </c>
      <c r="M8" s="29">
        <v>276</v>
      </c>
      <c r="N8" s="33">
        <v>191</v>
      </c>
      <c r="O8" s="38">
        <v>1.1080000000000001</v>
      </c>
      <c r="P8" s="38">
        <v>0.438</v>
      </c>
      <c r="Q8" s="14">
        <f t="shared" si="1"/>
        <v>47.10144927536232</v>
      </c>
      <c r="R8" s="14">
        <f t="shared" si="2"/>
        <v>11732.851985559566</v>
      </c>
      <c r="S8" s="43">
        <f t="shared" si="3"/>
        <v>0.26934921913589455</v>
      </c>
      <c r="T8" s="38">
        <v>276</v>
      </c>
      <c r="U8" s="6" t="s">
        <v>34</v>
      </c>
      <c r="V8">
        <v>2020003636</v>
      </c>
      <c r="W8" t="s">
        <v>49</v>
      </c>
      <c r="X8" t="s">
        <v>35</v>
      </c>
      <c r="Y8" t="s">
        <v>45</v>
      </c>
    </row>
    <row r="9" spans="1:57" x14ac:dyDescent="0.25">
      <c r="A9" t="s">
        <v>50</v>
      </c>
      <c r="B9" t="s">
        <v>51</v>
      </c>
      <c r="C9" s="24">
        <v>44649</v>
      </c>
      <c r="D9" s="14">
        <v>15000</v>
      </c>
      <c r="E9" t="s">
        <v>27</v>
      </c>
      <c r="F9" t="s">
        <v>28</v>
      </c>
      <c r="G9" s="14">
        <v>15000</v>
      </c>
      <c r="H9" s="14">
        <v>6400</v>
      </c>
      <c r="I9" s="19">
        <f t="shared" si="0"/>
        <v>42.666666666666671</v>
      </c>
      <c r="J9" s="14">
        <v>12720</v>
      </c>
      <c r="K9" s="14">
        <f t="shared" si="4"/>
        <v>15000</v>
      </c>
      <c r="L9" s="14">
        <v>12720</v>
      </c>
      <c r="M9" s="29">
        <v>106</v>
      </c>
      <c r="N9" s="33">
        <v>270</v>
      </c>
      <c r="O9" s="38">
        <v>0.65700000000000003</v>
      </c>
      <c r="P9" s="38">
        <v>0.65700000000000003</v>
      </c>
      <c r="Q9" s="14">
        <f t="shared" si="1"/>
        <v>141.50943396226415</v>
      </c>
      <c r="R9" s="14">
        <f t="shared" si="2"/>
        <v>22831.050228310502</v>
      </c>
      <c r="S9" s="43">
        <f t="shared" si="3"/>
        <v>0.52412879312007576</v>
      </c>
      <c r="T9" s="38">
        <v>106</v>
      </c>
      <c r="U9" s="6" t="s">
        <v>34</v>
      </c>
      <c r="V9">
        <v>2022002309</v>
      </c>
      <c r="X9" t="s">
        <v>35</v>
      </c>
      <c r="Y9" t="s">
        <v>45</v>
      </c>
    </row>
    <row r="10" spans="1:57" x14ac:dyDescent="0.25">
      <c r="A10" t="s">
        <v>52</v>
      </c>
      <c r="B10" t="s">
        <v>53</v>
      </c>
      <c r="C10" s="24">
        <v>44175</v>
      </c>
      <c r="D10" s="14">
        <v>11300</v>
      </c>
      <c r="E10" t="s">
        <v>27</v>
      </c>
      <c r="F10" t="s">
        <v>28</v>
      </c>
      <c r="G10" s="14">
        <v>11300</v>
      </c>
      <c r="H10" s="14">
        <v>6600</v>
      </c>
      <c r="I10" s="19">
        <f t="shared" si="0"/>
        <v>58.407079646017699</v>
      </c>
      <c r="J10" s="14">
        <v>13200</v>
      </c>
      <c r="K10" s="14">
        <f t="shared" si="4"/>
        <v>11300</v>
      </c>
      <c r="L10" s="14">
        <v>13200</v>
      </c>
      <c r="M10" s="29">
        <v>110</v>
      </c>
      <c r="N10" s="33">
        <v>200</v>
      </c>
      <c r="O10" s="38">
        <v>0.505</v>
      </c>
      <c r="P10" s="38">
        <v>0.505</v>
      </c>
      <c r="Q10" s="14">
        <f t="shared" si="1"/>
        <v>102.72727272727273</v>
      </c>
      <c r="R10" s="14">
        <f t="shared" si="2"/>
        <v>22376.237623762376</v>
      </c>
      <c r="S10" s="43">
        <f t="shared" si="3"/>
        <v>0.51368773240960464</v>
      </c>
      <c r="T10" s="38">
        <v>110</v>
      </c>
      <c r="U10" s="6" t="s">
        <v>34</v>
      </c>
      <c r="V10">
        <v>2020007545</v>
      </c>
      <c r="X10" t="s">
        <v>35</v>
      </c>
      <c r="Y10" t="s">
        <v>45</v>
      </c>
    </row>
    <row r="11" spans="1:57" x14ac:dyDescent="0.25">
      <c r="A11" t="s">
        <v>54</v>
      </c>
      <c r="B11" t="s">
        <v>55</v>
      </c>
      <c r="C11" s="24">
        <v>44617</v>
      </c>
      <c r="D11" s="14">
        <v>15000</v>
      </c>
      <c r="E11" t="s">
        <v>27</v>
      </c>
      <c r="F11" t="s">
        <v>28</v>
      </c>
      <c r="G11" s="14">
        <v>15000</v>
      </c>
      <c r="H11" s="14">
        <v>5200</v>
      </c>
      <c r="I11" s="19">
        <f t="shared" si="0"/>
        <v>34.666666666666671</v>
      </c>
      <c r="J11" s="14">
        <v>10440</v>
      </c>
      <c r="K11" s="14">
        <f t="shared" si="4"/>
        <v>15000</v>
      </c>
      <c r="L11" s="14">
        <v>10440</v>
      </c>
      <c r="M11" s="29">
        <v>87</v>
      </c>
      <c r="N11" s="33">
        <v>301</v>
      </c>
      <c r="O11" s="38">
        <v>0.60099999999999998</v>
      </c>
      <c r="P11" s="38">
        <v>0.60099999999999998</v>
      </c>
      <c r="Q11" s="14">
        <f t="shared" si="1"/>
        <v>172.41379310344828</v>
      </c>
      <c r="R11" s="14">
        <f t="shared" si="2"/>
        <v>24958.402662229619</v>
      </c>
      <c r="S11" s="43">
        <f t="shared" si="3"/>
        <v>0.57296608499149726</v>
      </c>
      <c r="T11" s="38">
        <v>87</v>
      </c>
      <c r="U11" s="6" t="s">
        <v>34</v>
      </c>
      <c r="V11">
        <v>2022001020</v>
      </c>
      <c r="X11" t="s">
        <v>35</v>
      </c>
      <c r="Y11" t="s">
        <v>45</v>
      </c>
    </row>
    <row r="12" spans="1:57" x14ac:dyDescent="0.25">
      <c r="A12" t="s">
        <v>56</v>
      </c>
      <c r="B12" t="s">
        <v>57</v>
      </c>
      <c r="C12" s="24">
        <v>44291</v>
      </c>
      <c r="D12" s="14">
        <v>75000</v>
      </c>
      <c r="E12" t="s">
        <v>27</v>
      </c>
      <c r="F12" t="s">
        <v>28</v>
      </c>
      <c r="G12" s="14">
        <v>75000</v>
      </c>
      <c r="H12" s="14">
        <v>38700</v>
      </c>
      <c r="I12" s="19">
        <f t="shared" si="0"/>
        <v>51.6</v>
      </c>
      <c r="J12" s="14">
        <v>77400</v>
      </c>
      <c r="K12" s="14">
        <f>G12-65400</f>
        <v>9600</v>
      </c>
      <c r="L12" s="14">
        <v>12000</v>
      </c>
      <c r="M12" s="29">
        <v>100</v>
      </c>
      <c r="N12" s="33">
        <v>138</v>
      </c>
      <c r="O12" s="38">
        <v>0.317</v>
      </c>
      <c r="P12" s="38">
        <v>0.317</v>
      </c>
      <c r="Q12" s="14">
        <f t="shared" si="1"/>
        <v>96</v>
      </c>
      <c r="R12" s="14">
        <f t="shared" si="2"/>
        <v>30283.911671924288</v>
      </c>
      <c r="S12" s="43">
        <f t="shared" si="3"/>
        <v>0.69522294930955664</v>
      </c>
      <c r="T12" s="38">
        <v>100</v>
      </c>
      <c r="U12" s="6" t="s">
        <v>29</v>
      </c>
      <c r="V12">
        <v>2021002749</v>
      </c>
      <c r="X12" t="s">
        <v>30</v>
      </c>
      <c r="Y12" t="s">
        <v>31</v>
      </c>
    </row>
    <row r="13" spans="1:57" x14ac:dyDescent="0.25">
      <c r="A13" t="s">
        <v>58</v>
      </c>
      <c r="B13" t="s">
        <v>59</v>
      </c>
      <c r="C13" s="24">
        <v>44603</v>
      </c>
      <c r="D13" s="14">
        <v>98000</v>
      </c>
      <c r="E13" t="s">
        <v>27</v>
      </c>
      <c r="F13" t="s">
        <v>40</v>
      </c>
      <c r="G13" s="14">
        <v>98000</v>
      </c>
      <c r="H13" s="14">
        <v>44700</v>
      </c>
      <c r="I13" s="19">
        <f t="shared" si="0"/>
        <v>45.612244897959179</v>
      </c>
      <c r="J13" s="14">
        <v>89340</v>
      </c>
      <c r="K13" s="14">
        <f>G13-76980</f>
        <v>21020</v>
      </c>
      <c r="L13" s="14">
        <v>12360</v>
      </c>
      <c r="M13" s="29">
        <v>103</v>
      </c>
      <c r="N13" s="33">
        <v>280</v>
      </c>
      <c r="O13" s="38">
        <v>0.33100000000000002</v>
      </c>
      <c r="P13" s="38">
        <v>0.17</v>
      </c>
      <c r="Q13" s="14">
        <f t="shared" si="1"/>
        <v>204.07766990291262</v>
      </c>
      <c r="R13" s="14">
        <f t="shared" si="2"/>
        <v>63504.53172205438</v>
      </c>
      <c r="S13" s="43">
        <f t="shared" si="3"/>
        <v>1.4578634463281539</v>
      </c>
      <c r="T13" s="38">
        <v>103</v>
      </c>
      <c r="U13" s="6" t="s">
        <v>29</v>
      </c>
      <c r="V13">
        <v>2022000847</v>
      </c>
      <c r="W13" t="s">
        <v>60</v>
      </c>
      <c r="X13" t="s">
        <v>30</v>
      </c>
      <c r="Y13" t="s">
        <v>31</v>
      </c>
    </row>
    <row r="14" spans="1:57" x14ac:dyDescent="0.25">
      <c r="A14" t="s">
        <v>61</v>
      </c>
      <c r="B14" t="s">
        <v>62</v>
      </c>
      <c r="C14" s="24">
        <v>44006</v>
      </c>
      <c r="D14" s="14">
        <v>12000</v>
      </c>
      <c r="E14" t="s">
        <v>27</v>
      </c>
      <c r="F14" t="s">
        <v>28</v>
      </c>
      <c r="G14" s="14">
        <v>12000</v>
      </c>
      <c r="H14" s="14">
        <v>4200</v>
      </c>
      <c r="I14" s="19">
        <f t="shared" si="0"/>
        <v>35</v>
      </c>
      <c r="J14" s="14">
        <v>8400</v>
      </c>
      <c r="K14" s="14">
        <f>G14-0</f>
        <v>12000</v>
      </c>
      <c r="L14" s="14">
        <v>8400</v>
      </c>
      <c r="M14" s="29">
        <v>70</v>
      </c>
      <c r="N14" s="33">
        <v>175</v>
      </c>
      <c r="O14" s="38">
        <v>0.28100000000000003</v>
      </c>
      <c r="P14" s="38">
        <v>0.28100000000000003</v>
      </c>
      <c r="Q14" s="14">
        <f t="shared" si="1"/>
        <v>171.42857142857142</v>
      </c>
      <c r="R14" s="14">
        <f t="shared" si="2"/>
        <v>42704.626334519569</v>
      </c>
      <c r="S14" s="43">
        <f t="shared" si="3"/>
        <v>0.98036332264737303</v>
      </c>
      <c r="T14" s="38">
        <v>70</v>
      </c>
      <c r="U14" s="6" t="s">
        <v>34</v>
      </c>
      <c r="V14">
        <v>2020003424</v>
      </c>
      <c r="X14" t="s">
        <v>35</v>
      </c>
      <c r="Y14" t="s">
        <v>45</v>
      </c>
    </row>
    <row r="15" spans="1:57" x14ac:dyDescent="0.25">
      <c r="A15" t="s">
        <v>63</v>
      </c>
      <c r="B15" t="s">
        <v>62</v>
      </c>
      <c r="C15" s="24">
        <v>44084</v>
      </c>
      <c r="D15" s="14">
        <v>8500</v>
      </c>
      <c r="E15" t="s">
        <v>37</v>
      </c>
      <c r="F15" t="s">
        <v>28</v>
      </c>
      <c r="G15" s="14">
        <v>8500</v>
      </c>
      <c r="H15" s="14">
        <v>8600</v>
      </c>
      <c r="I15" s="19">
        <f t="shared" si="0"/>
        <v>101.17647058823529</v>
      </c>
      <c r="J15" s="14">
        <v>17280</v>
      </c>
      <c r="K15" s="14">
        <f>G15-0</f>
        <v>8500</v>
      </c>
      <c r="L15" s="14">
        <v>17280</v>
      </c>
      <c r="M15" s="29">
        <v>144</v>
      </c>
      <c r="N15" s="33">
        <v>189</v>
      </c>
      <c r="O15" s="38">
        <v>0.625</v>
      </c>
      <c r="P15" s="38">
        <v>0.625</v>
      </c>
      <c r="Q15" s="14">
        <f t="shared" si="1"/>
        <v>59.027777777777779</v>
      </c>
      <c r="R15" s="14">
        <f t="shared" si="2"/>
        <v>13600</v>
      </c>
      <c r="S15" s="43">
        <f t="shared" si="3"/>
        <v>0.31221303948576679</v>
      </c>
      <c r="T15" s="38">
        <v>144</v>
      </c>
      <c r="U15" s="6" t="s">
        <v>34</v>
      </c>
      <c r="V15">
        <v>2020006359</v>
      </c>
      <c r="X15" t="s">
        <v>35</v>
      </c>
      <c r="Y15" t="s">
        <v>45</v>
      </c>
    </row>
    <row r="16" spans="1:57" x14ac:dyDescent="0.25">
      <c r="A16" t="s">
        <v>64</v>
      </c>
      <c r="B16" t="s">
        <v>65</v>
      </c>
      <c r="C16" s="24">
        <v>44036</v>
      </c>
      <c r="D16" s="14">
        <v>192000</v>
      </c>
      <c r="E16" t="s">
        <v>27</v>
      </c>
      <c r="F16" t="s">
        <v>28</v>
      </c>
      <c r="G16" s="14">
        <v>192000</v>
      </c>
      <c r="H16" s="14">
        <v>93500</v>
      </c>
      <c r="I16" s="19">
        <f t="shared" si="0"/>
        <v>48.697916666666671</v>
      </c>
      <c r="J16" s="14">
        <v>187025</v>
      </c>
      <c r="K16" s="14">
        <f>G16-177425</f>
        <v>14575</v>
      </c>
      <c r="L16" s="14">
        <v>9600</v>
      </c>
      <c r="M16" s="29">
        <v>80</v>
      </c>
      <c r="N16" s="33">
        <v>236</v>
      </c>
      <c r="O16" s="38">
        <v>0.433</v>
      </c>
      <c r="P16" s="38">
        <v>0.433</v>
      </c>
      <c r="Q16" s="14">
        <f t="shared" si="1"/>
        <v>182.1875</v>
      </c>
      <c r="R16" s="14">
        <f t="shared" si="2"/>
        <v>33660.508083140878</v>
      </c>
      <c r="S16" s="43">
        <f t="shared" si="3"/>
        <v>0.77273893671122307</v>
      </c>
      <c r="T16" s="38">
        <v>80</v>
      </c>
      <c r="U16" s="6" t="s">
        <v>34</v>
      </c>
      <c r="V16">
        <v>2020004293</v>
      </c>
      <c r="X16" t="s">
        <v>35</v>
      </c>
      <c r="Y16" t="s">
        <v>45</v>
      </c>
    </row>
    <row r="17" spans="1:50" x14ac:dyDescent="0.25">
      <c r="A17" t="s">
        <v>66</v>
      </c>
      <c r="B17" t="s">
        <v>62</v>
      </c>
      <c r="C17" s="24">
        <v>44120</v>
      </c>
      <c r="D17" s="14">
        <v>10000</v>
      </c>
      <c r="E17" t="s">
        <v>39</v>
      </c>
      <c r="F17" t="s">
        <v>28</v>
      </c>
      <c r="G17" s="14">
        <v>10000</v>
      </c>
      <c r="H17" s="14">
        <v>5200</v>
      </c>
      <c r="I17" s="19">
        <f t="shared" si="0"/>
        <v>52</v>
      </c>
      <c r="J17" s="14">
        <v>10440</v>
      </c>
      <c r="K17" s="14">
        <f>G17-0</f>
        <v>10000</v>
      </c>
      <c r="L17" s="14">
        <v>10440</v>
      </c>
      <c r="M17" s="29">
        <v>87</v>
      </c>
      <c r="N17" s="33">
        <v>254</v>
      </c>
      <c r="O17" s="38">
        <v>0.50700000000000001</v>
      </c>
      <c r="P17" s="38">
        <v>0.50700000000000001</v>
      </c>
      <c r="Q17" s="14">
        <f t="shared" si="1"/>
        <v>114.94252873563218</v>
      </c>
      <c r="R17" s="14">
        <f t="shared" si="2"/>
        <v>19723.865877712033</v>
      </c>
      <c r="S17" s="43">
        <f t="shared" si="3"/>
        <v>0.45279765559485841</v>
      </c>
      <c r="T17" s="38">
        <v>87</v>
      </c>
      <c r="U17" s="6" t="s">
        <v>34</v>
      </c>
      <c r="V17">
        <v>2021000212</v>
      </c>
      <c r="X17" t="s">
        <v>35</v>
      </c>
      <c r="Y17" t="s">
        <v>45</v>
      </c>
    </row>
    <row r="18" spans="1:50" x14ac:dyDescent="0.25">
      <c r="A18" t="s">
        <v>67</v>
      </c>
      <c r="B18" t="s">
        <v>62</v>
      </c>
      <c r="C18" s="24">
        <v>44132</v>
      </c>
      <c r="D18" s="14">
        <v>10000</v>
      </c>
      <c r="E18" t="s">
        <v>38</v>
      </c>
      <c r="F18" t="s">
        <v>28</v>
      </c>
      <c r="G18" s="14">
        <v>10000</v>
      </c>
      <c r="H18" s="14">
        <v>5100</v>
      </c>
      <c r="I18" s="19">
        <f t="shared" si="0"/>
        <v>51</v>
      </c>
      <c r="J18" s="14">
        <v>10200</v>
      </c>
      <c r="K18" s="14">
        <f>G18-0</f>
        <v>10000</v>
      </c>
      <c r="L18" s="14">
        <v>10200</v>
      </c>
      <c r="M18" s="29">
        <v>85</v>
      </c>
      <c r="N18" s="33">
        <v>200</v>
      </c>
      <c r="O18" s="38">
        <v>0.39</v>
      </c>
      <c r="P18" s="38">
        <v>0.39</v>
      </c>
      <c r="Q18" s="14">
        <f t="shared" si="1"/>
        <v>117.64705882352941</v>
      </c>
      <c r="R18" s="14">
        <f t="shared" si="2"/>
        <v>25641.025641025641</v>
      </c>
      <c r="S18" s="43">
        <f t="shared" si="3"/>
        <v>0.58863695227331592</v>
      </c>
      <c r="T18" s="38">
        <v>85</v>
      </c>
      <c r="U18" s="6" t="s">
        <v>34</v>
      </c>
      <c r="V18" t="s">
        <v>68</v>
      </c>
      <c r="X18" t="s">
        <v>35</v>
      </c>
      <c r="Y18" t="s">
        <v>45</v>
      </c>
    </row>
    <row r="19" spans="1:50" x14ac:dyDescent="0.25">
      <c r="A19" t="s">
        <v>69</v>
      </c>
      <c r="B19" t="s">
        <v>70</v>
      </c>
      <c r="C19" s="24">
        <v>44156</v>
      </c>
      <c r="D19" s="14">
        <v>7500</v>
      </c>
      <c r="E19" t="s">
        <v>27</v>
      </c>
      <c r="F19" t="s">
        <v>40</v>
      </c>
      <c r="G19" s="14">
        <v>7500</v>
      </c>
      <c r="H19" s="14">
        <v>7500</v>
      </c>
      <c r="I19" s="19">
        <f t="shared" si="0"/>
        <v>100</v>
      </c>
      <c r="J19" s="14">
        <v>15000</v>
      </c>
      <c r="K19" s="14">
        <f>G19-0</f>
        <v>7500</v>
      </c>
      <c r="L19" s="14">
        <v>15000</v>
      </c>
      <c r="M19" s="29">
        <v>150</v>
      </c>
      <c r="N19" s="33">
        <v>200</v>
      </c>
      <c r="O19" s="38">
        <v>0.34399999999999997</v>
      </c>
      <c r="P19" s="38">
        <v>0.17199999999999999</v>
      </c>
      <c r="Q19" s="14">
        <f t="shared" si="1"/>
        <v>50</v>
      </c>
      <c r="R19" s="14">
        <f t="shared" si="2"/>
        <v>21802.325581395351</v>
      </c>
      <c r="S19" s="43">
        <f t="shared" si="3"/>
        <v>0.5005125248254213</v>
      </c>
      <c r="T19" s="38">
        <v>150</v>
      </c>
      <c r="U19" s="6" t="s">
        <v>29</v>
      </c>
      <c r="V19">
        <v>2021001714</v>
      </c>
      <c r="W19" t="s">
        <v>71</v>
      </c>
      <c r="X19" t="s">
        <v>30</v>
      </c>
      <c r="Y19" t="s">
        <v>31</v>
      </c>
    </row>
    <row r="20" spans="1:50" x14ac:dyDescent="0.25">
      <c r="A20" t="s">
        <v>72</v>
      </c>
      <c r="B20" t="s">
        <v>73</v>
      </c>
      <c r="C20" s="24">
        <v>44516</v>
      </c>
      <c r="D20" s="14">
        <v>57400</v>
      </c>
      <c r="E20" t="s">
        <v>27</v>
      </c>
      <c r="F20" t="s">
        <v>28</v>
      </c>
      <c r="G20" s="14">
        <v>57400</v>
      </c>
      <c r="H20" s="14">
        <v>25100</v>
      </c>
      <c r="I20" s="19">
        <f t="shared" si="0"/>
        <v>43.728222996515683</v>
      </c>
      <c r="J20" s="14">
        <v>50199</v>
      </c>
      <c r="K20" s="14">
        <f>G20-38199</f>
        <v>19201</v>
      </c>
      <c r="L20" s="14">
        <v>12000</v>
      </c>
      <c r="M20" s="29">
        <v>100</v>
      </c>
      <c r="N20" s="33">
        <v>100</v>
      </c>
      <c r="O20" s="38">
        <v>0.23</v>
      </c>
      <c r="P20" s="38">
        <v>0.23</v>
      </c>
      <c r="Q20" s="14">
        <f t="shared" si="1"/>
        <v>192.01</v>
      </c>
      <c r="R20" s="14">
        <f t="shared" si="2"/>
        <v>83482.608695652176</v>
      </c>
      <c r="S20" s="43">
        <f t="shared" si="3"/>
        <v>1.9164969856669463</v>
      </c>
      <c r="T20" s="38">
        <v>100</v>
      </c>
      <c r="U20" s="6" t="s">
        <v>29</v>
      </c>
      <c r="V20">
        <v>2021008178</v>
      </c>
      <c r="X20" t="s">
        <v>30</v>
      </c>
      <c r="Y20" t="s">
        <v>31</v>
      </c>
    </row>
    <row r="21" spans="1:50" x14ac:dyDescent="0.25">
      <c r="A21" t="s">
        <v>74</v>
      </c>
      <c r="B21" t="s">
        <v>75</v>
      </c>
      <c r="C21" s="24">
        <v>44364</v>
      </c>
      <c r="D21" s="14">
        <v>159000</v>
      </c>
      <c r="E21" t="s">
        <v>27</v>
      </c>
      <c r="F21" t="s">
        <v>40</v>
      </c>
      <c r="G21" s="14">
        <v>159000</v>
      </c>
      <c r="H21" s="14">
        <v>57500</v>
      </c>
      <c r="I21" s="19">
        <f t="shared" si="0"/>
        <v>36.163522012578611</v>
      </c>
      <c r="J21" s="14">
        <v>114966</v>
      </c>
      <c r="K21" s="14">
        <f>G21-93726</f>
        <v>65274</v>
      </c>
      <c r="L21" s="14">
        <v>21240</v>
      </c>
      <c r="M21" s="29">
        <v>202</v>
      </c>
      <c r="N21" s="33">
        <v>250</v>
      </c>
      <c r="O21" s="38">
        <v>0.57999999999999996</v>
      </c>
      <c r="P21" s="38">
        <v>0.29299999999999998</v>
      </c>
      <c r="Q21" s="14">
        <f t="shared" si="1"/>
        <v>323.13861386138615</v>
      </c>
      <c r="R21" s="14">
        <f t="shared" si="2"/>
        <v>112541.37931034484</v>
      </c>
      <c r="S21" s="43">
        <f t="shared" si="3"/>
        <v>2.5835945663531872</v>
      </c>
      <c r="T21" s="38">
        <v>202</v>
      </c>
      <c r="U21" s="6" t="s">
        <v>34</v>
      </c>
      <c r="V21">
        <v>2021004522</v>
      </c>
      <c r="W21" t="s">
        <v>76</v>
      </c>
      <c r="X21" t="s">
        <v>35</v>
      </c>
      <c r="Y21" t="s">
        <v>45</v>
      </c>
    </row>
    <row r="22" spans="1:50" ht="15.75" thickBot="1" x14ac:dyDescent="0.3">
      <c r="A22" t="s">
        <v>77</v>
      </c>
      <c r="B22" t="s">
        <v>78</v>
      </c>
      <c r="C22" s="24">
        <v>44120</v>
      </c>
      <c r="D22" s="14">
        <v>230000</v>
      </c>
      <c r="E22" t="s">
        <v>27</v>
      </c>
      <c r="F22" t="s">
        <v>40</v>
      </c>
      <c r="G22" s="14">
        <v>16100</v>
      </c>
      <c r="H22" s="14">
        <v>5400</v>
      </c>
      <c r="I22" s="19">
        <f t="shared" si="0"/>
        <v>33.540372670807457</v>
      </c>
      <c r="J22" s="14">
        <v>10620</v>
      </c>
      <c r="K22" s="14">
        <f>G22-0</f>
        <v>16100</v>
      </c>
      <c r="L22" s="14">
        <v>10620</v>
      </c>
      <c r="M22" s="29">
        <v>101</v>
      </c>
      <c r="N22" s="33">
        <v>250</v>
      </c>
      <c r="O22" s="38">
        <v>0.28899999999999998</v>
      </c>
      <c r="P22" s="38">
        <v>0.14599999999999999</v>
      </c>
      <c r="Q22" s="14">
        <f t="shared" si="1"/>
        <v>159.40594059405942</v>
      </c>
      <c r="R22" s="14">
        <f t="shared" si="2"/>
        <v>55709.342560553639</v>
      </c>
      <c r="S22" s="43">
        <f t="shared" si="3"/>
        <v>1.2789105271017824</v>
      </c>
      <c r="T22" s="38">
        <v>101</v>
      </c>
      <c r="U22" s="6" t="s">
        <v>34</v>
      </c>
      <c r="V22">
        <v>2020006347</v>
      </c>
      <c r="W22" t="s">
        <v>79</v>
      </c>
      <c r="X22" t="s">
        <v>35</v>
      </c>
      <c r="Y22" t="s">
        <v>45</v>
      </c>
    </row>
    <row r="23" spans="1:50" ht="15.75" thickTop="1" x14ac:dyDescent="0.25">
      <c r="A23" s="7"/>
      <c r="B23" s="7"/>
      <c r="C23" s="25" t="s">
        <v>80</v>
      </c>
      <c r="D23" s="15">
        <f>+SUM(D5:D22)</f>
        <v>1085450</v>
      </c>
      <c r="E23" s="7"/>
      <c r="F23" s="7"/>
      <c r="G23" s="15">
        <f>+SUM(G5:G22)</f>
        <v>868950</v>
      </c>
      <c r="H23" s="15">
        <f>+SUM(H5:H22)</f>
        <v>406800</v>
      </c>
      <c r="I23" s="20"/>
      <c r="J23" s="15">
        <f>+SUM(J5:J22)</f>
        <v>813306</v>
      </c>
      <c r="K23" s="15">
        <f>+SUM(K5:K22)</f>
        <v>308064</v>
      </c>
      <c r="L23" s="15">
        <f>+SUM(L5:L22)</f>
        <v>252420</v>
      </c>
      <c r="M23" s="30">
        <f>+SUM(M5:M22)</f>
        <v>2139</v>
      </c>
      <c r="N23" s="34"/>
      <c r="O23" s="39">
        <f>+SUM(O5:O22)</f>
        <v>9.1630000000000003</v>
      </c>
      <c r="P23" s="39">
        <f>+SUM(P5:P22)</f>
        <v>7.7299999999999995</v>
      </c>
      <c r="Q23" s="15"/>
      <c r="R23" s="15"/>
      <c r="S23" s="44"/>
      <c r="T23" s="39"/>
      <c r="U23" s="8"/>
      <c r="V23" s="7"/>
      <c r="W23" s="7"/>
      <c r="X23" s="7"/>
      <c r="Y23" s="7"/>
    </row>
    <row r="24" spans="1:50" x14ac:dyDescent="0.25">
      <c r="A24" s="9"/>
      <c r="B24" s="9"/>
      <c r="C24" s="26"/>
      <c r="D24" s="16"/>
      <c r="E24" s="9"/>
      <c r="F24" s="9"/>
      <c r="G24" s="16"/>
      <c r="H24" s="16" t="s">
        <v>81</v>
      </c>
      <c r="I24" s="21">
        <f>H23/G23*100</f>
        <v>46.815121698601757</v>
      </c>
      <c r="J24" s="16"/>
      <c r="K24" s="16"/>
      <c r="L24" s="16" t="s">
        <v>82</v>
      </c>
      <c r="M24" s="31"/>
      <c r="N24" s="35"/>
      <c r="O24" s="40" t="s">
        <v>82</v>
      </c>
      <c r="P24" s="40"/>
      <c r="Q24" s="16"/>
      <c r="R24" s="16" t="s">
        <v>82</v>
      </c>
      <c r="S24" s="45"/>
      <c r="T24" s="40"/>
      <c r="U24" s="10"/>
      <c r="V24" s="9"/>
      <c r="W24" s="9"/>
      <c r="X24" s="9"/>
      <c r="Y24" s="9"/>
    </row>
    <row r="25" spans="1:50" ht="15.75" thickBot="1" x14ac:dyDescent="0.3">
      <c r="A25" s="9"/>
      <c r="B25" s="11"/>
      <c r="C25" s="27"/>
      <c r="D25" s="17"/>
      <c r="E25" s="11"/>
      <c r="F25" s="11"/>
      <c r="G25" s="17"/>
      <c r="H25" s="17" t="s">
        <v>83</v>
      </c>
      <c r="I25" s="22">
        <f>STDEV(I5:I22)</f>
        <v>26.784227436789834</v>
      </c>
      <c r="J25" s="17"/>
      <c r="K25" s="17"/>
      <c r="L25" s="17" t="s">
        <v>84</v>
      </c>
      <c r="M25" s="49">
        <f>K23/M23</f>
        <v>144.02244039270687</v>
      </c>
      <c r="N25" s="36"/>
      <c r="O25" s="41" t="s">
        <v>85</v>
      </c>
      <c r="P25" s="41">
        <f>K23/O23</f>
        <v>33620.429990177887</v>
      </c>
      <c r="Q25" s="17"/>
      <c r="R25" s="17" t="s">
        <v>86</v>
      </c>
      <c r="S25" s="46">
        <f>K23/O23/43560</f>
        <v>0.77181887029793128</v>
      </c>
      <c r="T25" s="41"/>
      <c r="U25" s="12"/>
      <c r="V25" s="11"/>
      <c r="W25" s="11"/>
      <c r="X25" s="11"/>
      <c r="Y25" s="11"/>
    </row>
    <row r="26" spans="1:50" ht="16.5" thickBot="1" x14ac:dyDescent="0.3">
      <c r="A26" s="48" t="s">
        <v>87</v>
      </c>
      <c r="M26" s="50" t="s">
        <v>87</v>
      </c>
    </row>
    <row r="28" spans="1:50" x14ac:dyDescent="0.25">
      <c r="A28" s="1" t="s">
        <v>89</v>
      </c>
    </row>
    <row r="29" spans="1:50" x14ac:dyDescent="0.25">
      <c r="A29" t="s">
        <v>25</v>
      </c>
      <c r="B29" t="s">
        <v>26</v>
      </c>
      <c r="C29" s="24">
        <v>44372</v>
      </c>
      <c r="D29" s="14">
        <v>28000</v>
      </c>
      <c r="E29" t="s">
        <v>27</v>
      </c>
      <c r="F29" t="s">
        <v>28</v>
      </c>
      <c r="G29" s="14">
        <v>28000</v>
      </c>
      <c r="H29" s="14">
        <v>9800</v>
      </c>
      <c r="I29" s="19">
        <f>H29/G29*100</f>
        <v>35</v>
      </c>
      <c r="J29" s="14">
        <v>75598</v>
      </c>
      <c r="K29" s="14">
        <f>G29-56084</f>
        <v>-28084</v>
      </c>
      <c r="L29" s="14">
        <v>19514</v>
      </c>
      <c r="M29" s="29">
        <v>162.62</v>
      </c>
      <c r="N29" s="33">
        <v>490.19000199999999</v>
      </c>
      <c r="O29" s="38">
        <v>1.83</v>
      </c>
      <c r="P29" s="38">
        <v>1.83</v>
      </c>
      <c r="Q29" s="14">
        <f>K29/M29</f>
        <v>-172.69708522936907</v>
      </c>
      <c r="R29" s="14">
        <f>K29/O29</f>
        <v>-15346.448087431694</v>
      </c>
      <c r="S29" s="43">
        <f>K29/O29/43560</f>
        <v>-0.35230597078585157</v>
      </c>
      <c r="T29" s="38">
        <v>162.62</v>
      </c>
      <c r="U29" s="6" t="s">
        <v>29</v>
      </c>
      <c r="V29">
        <v>2021004723</v>
      </c>
      <c r="X29" t="s">
        <v>30</v>
      </c>
      <c r="Y29" t="s">
        <v>31</v>
      </c>
      <c r="AE29" s="3"/>
      <c r="AV29" s="3"/>
      <c r="AX29" s="3"/>
    </row>
  </sheetData>
  <conditionalFormatting sqref="A5:Y22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29:Y2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DE0D-1216-4FEE-9C45-8872A917B6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2023-01-19T14:33:21Z</cp:lastPrinted>
  <dcterms:created xsi:type="dcterms:W3CDTF">2023-01-17T20:52:15Z</dcterms:created>
  <dcterms:modified xsi:type="dcterms:W3CDTF">2023-01-19T14:33:22Z</dcterms:modified>
</cp:coreProperties>
</file>