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"/>
    </mc:Choice>
  </mc:AlternateContent>
  <xr:revisionPtr revIDLastSave="0" documentId="13_ncr:1_{D2B053B4-E3B0-49DB-91AA-40FF68549E9D}" xr6:coauthVersionLast="47" xr6:coauthVersionMax="47" xr10:uidLastSave="{00000000-0000-0000-0000-000000000000}"/>
  <bookViews>
    <workbookView xWindow="28680" yWindow="-120" windowWidth="29040" windowHeight="15840" xr2:uid="{93792442-88C8-43A3-8232-3CF814FCE631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L22" i="2"/>
  <c r="N22" i="2" s="1"/>
  <c r="P22" i="2" l="1"/>
  <c r="M35" i="2"/>
  <c r="J35" i="2"/>
  <c r="H35" i="2"/>
  <c r="G35" i="2"/>
  <c r="D35" i="2"/>
  <c r="L31" i="2"/>
  <c r="P31" i="2" s="1"/>
  <c r="I31" i="2"/>
  <c r="L34" i="2"/>
  <c r="N34" i="2" s="1"/>
  <c r="I34" i="2"/>
  <c r="L32" i="2"/>
  <c r="N32" i="2" s="1"/>
  <c r="I32" i="2"/>
  <c r="L33" i="2"/>
  <c r="N33" i="2" s="1"/>
  <c r="I33" i="2"/>
  <c r="I21" i="2"/>
  <c r="L21" i="2"/>
  <c r="P21" i="2" s="1"/>
  <c r="I4" i="2"/>
  <c r="L4" i="2"/>
  <c r="N4" i="2" s="1"/>
  <c r="I17" i="2"/>
  <c r="L17" i="2"/>
  <c r="P17" i="2" s="1"/>
  <c r="I10" i="2"/>
  <c r="L10" i="2"/>
  <c r="P10" i="2" s="1"/>
  <c r="I15" i="2"/>
  <c r="L15" i="2"/>
  <c r="P15" i="2" s="1"/>
  <c r="I18" i="2"/>
  <c r="L18" i="2"/>
  <c r="N18" i="2" s="1"/>
  <c r="I6" i="2"/>
  <c r="L6" i="2"/>
  <c r="P6" i="2" s="1"/>
  <c r="I5" i="2"/>
  <c r="L5" i="2"/>
  <c r="N5" i="2" s="1"/>
  <c r="I9" i="2"/>
  <c r="L9" i="2"/>
  <c r="P9" i="2" s="1"/>
  <c r="I19" i="2"/>
  <c r="L19" i="2"/>
  <c r="P19" i="2" s="1"/>
  <c r="I8" i="2"/>
  <c r="L8" i="2"/>
  <c r="N8" i="2" s="1"/>
  <c r="I20" i="2"/>
  <c r="L20" i="2"/>
  <c r="P20" i="2" s="1"/>
  <c r="I7" i="2"/>
  <c r="L7" i="2"/>
  <c r="P7" i="2" s="1"/>
  <c r="I11" i="2"/>
  <c r="L11" i="2"/>
  <c r="N11" i="2" s="1"/>
  <c r="I12" i="2"/>
  <c r="L12" i="2"/>
  <c r="N12" i="2" s="1"/>
  <c r="I13" i="2"/>
  <c r="L13" i="2"/>
  <c r="N13" i="2" s="1"/>
  <c r="I16" i="2"/>
  <c r="L16" i="2"/>
  <c r="P16" i="2" s="1"/>
  <c r="I14" i="2"/>
  <c r="L14" i="2"/>
  <c r="N14" i="2" s="1"/>
  <c r="D23" i="2"/>
  <c r="G23" i="2"/>
  <c r="H23" i="2"/>
  <c r="J23" i="2"/>
  <c r="M23" i="2"/>
  <c r="I37" i="2" l="1"/>
  <c r="P12" i="2"/>
  <c r="N17" i="2"/>
  <c r="N31" i="2"/>
  <c r="I36" i="2"/>
  <c r="P33" i="2"/>
  <c r="P13" i="2"/>
  <c r="N15" i="2"/>
  <c r="N21" i="2"/>
  <c r="P32" i="2"/>
  <c r="L35" i="2"/>
  <c r="N36" i="2" s="1"/>
  <c r="P34" i="2"/>
  <c r="I25" i="2"/>
  <c r="N19" i="2"/>
  <c r="P4" i="2"/>
  <c r="P14" i="2"/>
  <c r="N16" i="2"/>
  <c r="P8" i="2"/>
  <c r="N7" i="2"/>
  <c r="N9" i="2"/>
  <c r="N6" i="2"/>
  <c r="N10" i="2"/>
  <c r="I24" i="2"/>
  <c r="N20" i="2"/>
  <c r="L23" i="2"/>
  <c r="N24" i="2" s="1"/>
  <c r="P11" i="2"/>
  <c r="P5" i="2"/>
  <c r="P18" i="2"/>
  <c r="N37" i="2" l="1"/>
  <c r="P35" i="2"/>
  <c r="Q36" i="2"/>
  <c r="Q37" i="2"/>
  <c r="Q24" i="2"/>
  <c r="P23" i="2"/>
  <c r="N25" i="2"/>
  <c r="Q25" i="2" l="1"/>
</calcChain>
</file>

<file path=xl/sharedStrings.xml><?xml version="1.0" encoding="utf-8"?>
<sst xmlns="http://schemas.openxmlformats.org/spreadsheetml/2006/main" count="203" uniqueCount="92">
  <si>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</si>
  <si>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</si>
  <si>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</si>
  <si>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</si>
  <si>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</si>
  <si>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</si>
  <si>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</si>
  <si>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</si>
  <si>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</si>
  <si>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</si>
  <si>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</si>
  <si>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</si>
  <si>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</si>
  <si>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</si>
  <si>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</si>
  <si>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</si>
  <si>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</si>
  <si>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Land Value</t>
  </si>
  <si>
    <t>Other Parcels in Sale</t>
  </si>
  <si>
    <t>Land Table</t>
  </si>
  <si>
    <t>Property Class</t>
  </si>
  <si>
    <t>WD</t>
  </si>
  <si>
    <t>03-ARM'S LENGTH</t>
  </si>
  <si>
    <t>COM1</t>
  </si>
  <si>
    <t>COM-STATE HWY LAKE</t>
  </si>
  <si>
    <t>LC</t>
  </si>
  <si>
    <t>COM-STATE HWY</t>
  </si>
  <si>
    <t>N US23</t>
  </si>
  <si>
    <t>19-MULTI PARCEL ARM'S LENGTH</t>
  </si>
  <si>
    <t>021-G10-000-004-00</t>
  </si>
  <si>
    <t>3526 N US23</t>
  </si>
  <si>
    <t>021-G10-000-005-00</t>
  </si>
  <si>
    <t>3510 N US23</t>
  </si>
  <si>
    <t>COM-RURAL</t>
  </si>
  <si>
    <t>021-O30-000-011-00</t>
  </si>
  <si>
    <t>4614 INDUSTRIAL ROW</t>
  </si>
  <si>
    <t>IND1</t>
  </si>
  <si>
    <t>IND- URBAN</t>
  </si>
  <si>
    <t>COM-URBAN PRIME</t>
  </si>
  <si>
    <t>COM-VILLAGE LIKE SERVICES</t>
  </si>
  <si>
    <t>031-013-400-010-00</t>
  </si>
  <si>
    <t>2778 E US23</t>
  </si>
  <si>
    <t>031-022-100-002-00</t>
  </si>
  <si>
    <t>1909 US23</t>
  </si>
  <si>
    <t>033-D10-000-010-50</t>
  </si>
  <si>
    <t>1849 PINE</t>
  </si>
  <si>
    <t>033-W20-000-001-00</t>
  </si>
  <si>
    <t>2832 US23</t>
  </si>
  <si>
    <t>064-A30-000-038-00</t>
  </si>
  <si>
    <t>5684 F 41</t>
  </si>
  <si>
    <t>064-A30-000-039-00</t>
  </si>
  <si>
    <t>5680 F 41</t>
  </si>
  <si>
    <t>064-A30-000-050-00</t>
  </si>
  <si>
    <t>064-L16-000-787-00</t>
  </si>
  <si>
    <t>064-L16-000-788-00</t>
  </si>
  <si>
    <t>070-014-400-011-00</t>
  </si>
  <si>
    <t>3540 DARTON RD</t>
  </si>
  <si>
    <t>IND- RURAL</t>
  </si>
  <si>
    <t>070-015-400-017-00</t>
  </si>
  <si>
    <t>436 W MAIN ST</t>
  </si>
  <si>
    <t>070-030-400-004-00</t>
  </si>
  <si>
    <t>8585 LAVERE RD</t>
  </si>
  <si>
    <t>073-L60-999-007-00</t>
  </si>
  <si>
    <t>4973 N MAIN ST</t>
  </si>
  <si>
    <t>080-023-300-005-75</t>
  </si>
  <si>
    <t>30 N M65</t>
  </si>
  <si>
    <t>090-022-200-004-00</t>
  </si>
  <si>
    <t>4465 ALABASTER RD</t>
  </si>
  <si>
    <t>090-027-100-001-00</t>
  </si>
  <si>
    <t>TURTLE / SAND LK RD</t>
  </si>
  <si>
    <t>121-F30-012-005-00</t>
  </si>
  <si>
    <t>811 W WESTOVER ST</t>
  </si>
  <si>
    <t>121-N30-005-003-00</t>
  </si>
  <si>
    <t>708 W BAY ST</t>
  </si>
  <si>
    <t>121-O20-000-008-00</t>
  </si>
  <si>
    <t>1100 E BAY ST</t>
  </si>
  <si>
    <t>132-J20-999-001-50</t>
  </si>
  <si>
    <t>1005 SIXTH</t>
  </si>
  <si>
    <t>132-T30-000-001-00</t>
  </si>
  <si>
    <t>1199 W LAKE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</si>
  <si>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</si>
  <si>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</si>
  <si>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</si>
  <si>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</si>
  <si>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</si>
  <si>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</si>
  <si>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</si>
  <si>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USED: 0.520</t>
  </si>
  <si>
    <t>Due to lack of sales using sales from surrounding areas</t>
  </si>
  <si>
    <t>GRANT TOWNSHIP INDUSTRIAL ECF ANALYSIS 2023</t>
  </si>
  <si>
    <t>GRANT TOWNSHIP COMMERCIAL  ECF ANALYSIS 2023</t>
  </si>
  <si>
    <t>USED: 0.585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</si>
</sst>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2" fillId="3" borderId="2" xfId="0" applyNumberFormat="1" applyFont="1" applyFill="1" applyBorder="1" applyAlignment="1">
      <alignment horizontal="right"/>
    </xf>
    <xf numFmtId="0" fontId="3" fillId="0" borderId="0" xfId="0" applyFont="1"/>
    <xf numFmtId="38" fontId="2" fillId="3" borderId="3" xfId="0" applyNumberFormat="1" applyFont="1" applyFill="1" applyBorder="1"/>
    <xf numFmtId="6" fontId="3" fillId="0" borderId="4" xfId="0" applyNumberFormat="1" applyFont="1" applyBorder="1"/>
    <xf numFmtId="166" fontId="3" fillId="0" borderId="0" xfId="0" applyNumberFormat="1" applyFont="1"/>
    <xf numFmtId="166" fontId="3" fillId="0" borderId="4" xfId="0" applyNumberFormat="1" applyFont="1" applyBorder="1"/>
    <xf numFmtId="6" fontId="3" fillId="0" borderId="5" xfId="0" applyNumberFormat="1" applyFont="1" applyBorder="1"/>
    <xf numFmtId="0" fontId="5" fillId="0" borderId="0" xfId="0" applyFont="1"/>
    <xf numFmtId="0" fontId="4" fillId="0" borderId="0" xfId="0" applyFont="1"/>
    <xf numFmtId="6" fontId="4" fillId="0" borderId="5" xfId="0" applyNumberFormat="1" applyFont="1" applyBorder="1"/>
    <xf numFmtId="0" fontId="2" fillId="3" borderId="0" xfId="0" applyFont="1" applyFill="1" applyBorder="1"/>
    <xf numFmtId="0" fontId="4" fillId="0" borderId="5" xfId="0" applyFont="1" applyBorder="1"/>
    <xf numFmtId="165" fontId="4" fillId="0" borderId="0" xfId="0" applyNumberFormat="1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BFB6-5639-48D5-86E0-7F84B6E19F3A}">
  <sheetPr>
    <pageSetUpPr fitToPage="1"/>
  </sheetPr>
  <dimension ref="A1:BF41"/>
  <sheetViews>
    <sheetView tabSelected="1" workbookViewId="0">
      <selection activeCell="H49" sqref="H49"/>
    </sheetView>
  </sheetViews>
  <sheetFormatPr defaultRowHeight="15" x14ac:dyDescent="0.25"/>
  <cols>
    <col min="1" max="1" width="19" bestFit="1" customWidth="1"/>
    <col min="2" max="2" width="23.285156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0.7109375" style="7" bestFit="1" customWidth="1"/>
    <col min="19" max="19" width="40.5703125" customWidth="1"/>
    <col min="20" max="20" width="26.28515625" bestFit="1" customWidth="1"/>
    <col min="21" max="21" width="13.7109375" bestFit="1" customWidth="1"/>
  </cols>
  <sheetData>
    <row r="1" spans="1:58" ht="18.75" x14ac:dyDescent="0.3">
      <c r="A1" s="47" t="s">
        <v>90</v>
      </c>
    </row>
    <row r="2" spans="1:58" x14ac:dyDescent="0.25">
      <c r="A2" s="41"/>
    </row>
    <row r="3" spans="1:58" x14ac:dyDescent="0.25">
      <c r="A3" s="1" t="s">
        <v>0</v>
      </c>
      <c r="B3" s="1" t="s">
        <v>1</v>
      </c>
      <c r="C3" s="16" t="s">
        <v>2</v>
      </c>
      <c r="D3" s="6" t="s">
        <v>3</v>
      </c>
      <c r="E3" s="1" t="s">
        <v>4</v>
      </c>
      <c r="F3" s="1" t="s">
        <v>5</v>
      </c>
      <c r="G3" s="6" t="s">
        <v>6</v>
      </c>
      <c r="H3" s="6" t="s">
        <v>7</v>
      </c>
      <c r="I3" s="11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21" t="s">
        <v>13</v>
      </c>
      <c r="O3" s="25" t="s">
        <v>14</v>
      </c>
      <c r="P3" s="30" t="s">
        <v>15</v>
      </c>
      <c r="Q3" s="35" t="s">
        <v>16</v>
      </c>
      <c r="R3" s="6" t="s">
        <v>17</v>
      </c>
      <c r="S3" s="1" t="s">
        <v>18</v>
      </c>
      <c r="T3" s="1" t="s">
        <v>19</v>
      </c>
      <c r="U3" s="1" t="s">
        <v>20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5">
      <c r="A4" t="s">
        <v>31</v>
      </c>
      <c r="B4" t="s">
        <v>32</v>
      </c>
      <c r="C4" s="17">
        <v>44222</v>
      </c>
      <c r="D4" s="7">
        <v>325000</v>
      </c>
      <c r="E4" t="s">
        <v>25</v>
      </c>
      <c r="F4" t="s">
        <v>22</v>
      </c>
      <c r="G4" s="7">
        <v>305000</v>
      </c>
      <c r="H4" s="7">
        <v>203000</v>
      </c>
      <c r="I4" s="12">
        <f t="shared" ref="I4:I22" si="0">H4/G4*100</f>
        <v>66.557377049180332</v>
      </c>
      <c r="J4" s="7">
        <v>426191</v>
      </c>
      <c r="K4" s="7">
        <v>272200</v>
      </c>
      <c r="L4" s="7">
        <f t="shared" ref="L4:L22" si="1">G4-K4</f>
        <v>32800</v>
      </c>
      <c r="M4" s="7">
        <v>261001.69492000001</v>
      </c>
      <c r="N4" s="22">
        <f t="shared" ref="N4:N22" si="2">L4/M4</f>
        <v>0.12566968199211723</v>
      </c>
      <c r="O4" s="26">
        <v>8174</v>
      </c>
      <c r="P4" s="31">
        <f t="shared" ref="P4:P22" si="3">L4/O4</f>
        <v>4.0127232689013947</v>
      </c>
      <c r="Q4" s="36" t="s">
        <v>23</v>
      </c>
      <c r="R4" s="7">
        <v>272200</v>
      </c>
      <c r="T4" t="s">
        <v>24</v>
      </c>
      <c r="U4">
        <v>201</v>
      </c>
    </row>
    <row r="5" spans="1:58" x14ac:dyDescent="0.25">
      <c r="A5" t="s">
        <v>48</v>
      </c>
      <c r="B5" t="s">
        <v>49</v>
      </c>
      <c r="C5" s="17">
        <v>44414</v>
      </c>
      <c r="D5" s="7">
        <v>60000</v>
      </c>
      <c r="E5" t="s">
        <v>21</v>
      </c>
      <c r="F5" t="s">
        <v>22</v>
      </c>
      <c r="G5" s="7">
        <v>60000</v>
      </c>
      <c r="H5" s="7">
        <v>42200</v>
      </c>
      <c r="I5" s="12">
        <f t="shared" si="0"/>
        <v>70.333333333333343</v>
      </c>
      <c r="J5" s="7">
        <v>94710</v>
      </c>
      <c r="K5" s="7">
        <v>32952</v>
      </c>
      <c r="L5" s="7">
        <f t="shared" si="1"/>
        <v>27048</v>
      </c>
      <c r="M5" s="7">
        <v>104674.57627000001</v>
      </c>
      <c r="N5" s="22">
        <f t="shared" si="2"/>
        <v>0.25840085495289483</v>
      </c>
      <c r="O5" s="26">
        <v>3528</v>
      </c>
      <c r="P5" s="31">
        <f t="shared" si="3"/>
        <v>7.666666666666667</v>
      </c>
      <c r="Q5" s="36" t="s">
        <v>23</v>
      </c>
      <c r="R5" s="7">
        <v>30380</v>
      </c>
      <c r="T5" t="s">
        <v>26</v>
      </c>
      <c r="U5">
        <v>201</v>
      </c>
    </row>
    <row r="6" spans="1:58" x14ac:dyDescent="0.25">
      <c r="A6" t="s">
        <v>46</v>
      </c>
      <c r="B6" t="s">
        <v>47</v>
      </c>
      <c r="C6" s="17">
        <v>44473</v>
      </c>
      <c r="D6" s="7">
        <v>180000</v>
      </c>
      <c r="E6" t="s">
        <v>21</v>
      </c>
      <c r="F6" t="s">
        <v>22</v>
      </c>
      <c r="G6" s="7">
        <v>180000</v>
      </c>
      <c r="H6" s="7">
        <v>120200</v>
      </c>
      <c r="I6" s="12">
        <f t="shared" si="0"/>
        <v>66.777777777777786</v>
      </c>
      <c r="J6" s="7">
        <v>233717</v>
      </c>
      <c r="K6" s="7">
        <v>128842</v>
      </c>
      <c r="L6" s="7">
        <f t="shared" si="1"/>
        <v>51158</v>
      </c>
      <c r="M6" s="7">
        <v>177754.23728999999</v>
      </c>
      <c r="N6" s="22">
        <f t="shared" si="2"/>
        <v>0.287801859353358</v>
      </c>
      <c r="O6" s="26">
        <v>3968</v>
      </c>
      <c r="P6" s="31">
        <f t="shared" si="3"/>
        <v>12.892641129032258</v>
      </c>
      <c r="Q6" s="36" t="s">
        <v>23</v>
      </c>
      <c r="R6" s="7">
        <v>128842</v>
      </c>
      <c r="T6" t="s">
        <v>24</v>
      </c>
      <c r="U6">
        <v>201</v>
      </c>
    </row>
    <row r="7" spans="1:58" x14ac:dyDescent="0.25">
      <c r="A7" t="s">
        <v>62</v>
      </c>
      <c r="B7" t="s">
        <v>63</v>
      </c>
      <c r="C7" s="17">
        <v>44470</v>
      </c>
      <c r="D7" s="7">
        <v>45000</v>
      </c>
      <c r="E7" t="s">
        <v>21</v>
      </c>
      <c r="F7" t="s">
        <v>22</v>
      </c>
      <c r="G7" s="7">
        <v>45000</v>
      </c>
      <c r="H7" s="7">
        <v>18500</v>
      </c>
      <c r="I7" s="12">
        <f t="shared" si="0"/>
        <v>41.111111111111107</v>
      </c>
      <c r="J7" s="7">
        <v>66852</v>
      </c>
      <c r="K7" s="7">
        <v>24000</v>
      </c>
      <c r="L7" s="7">
        <f t="shared" si="1"/>
        <v>21000</v>
      </c>
      <c r="M7" s="7">
        <v>72630.508470000001</v>
      </c>
      <c r="N7" s="22">
        <f t="shared" si="2"/>
        <v>0.2891346961817573</v>
      </c>
      <c r="O7" s="26">
        <v>2100</v>
      </c>
      <c r="P7" s="31">
        <f t="shared" si="3"/>
        <v>10</v>
      </c>
      <c r="Q7" s="36" t="s">
        <v>23</v>
      </c>
      <c r="R7" s="7">
        <v>24000</v>
      </c>
      <c r="T7" t="s">
        <v>33</v>
      </c>
      <c r="U7">
        <v>201</v>
      </c>
    </row>
    <row r="8" spans="1:58" x14ac:dyDescent="0.25">
      <c r="A8" t="s">
        <v>58</v>
      </c>
      <c r="B8" t="s">
        <v>59</v>
      </c>
      <c r="C8" s="17">
        <v>44491</v>
      </c>
      <c r="D8" s="7">
        <v>170000</v>
      </c>
      <c r="E8" t="s">
        <v>21</v>
      </c>
      <c r="F8" t="s">
        <v>22</v>
      </c>
      <c r="G8" s="7">
        <v>170000</v>
      </c>
      <c r="H8" s="7">
        <v>114700</v>
      </c>
      <c r="I8" s="12">
        <f t="shared" si="0"/>
        <v>67.470588235294116</v>
      </c>
      <c r="J8" s="7">
        <v>242704</v>
      </c>
      <c r="K8" s="7">
        <v>60160</v>
      </c>
      <c r="L8" s="7">
        <f t="shared" si="1"/>
        <v>109840</v>
      </c>
      <c r="M8" s="7">
        <v>309396.61017</v>
      </c>
      <c r="N8" s="22">
        <f t="shared" si="2"/>
        <v>0.35501358576504016</v>
      </c>
      <c r="O8" s="26">
        <v>3270</v>
      </c>
      <c r="P8" s="31">
        <f t="shared" si="3"/>
        <v>33.590214067278289</v>
      </c>
      <c r="Q8" s="36" t="s">
        <v>23</v>
      </c>
      <c r="R8" s="7">
        <v>60160</v>
      </c>
      <c r="T8" t="s">
        <v>39</v>
      </c>
      <c r="U8">
        <v>201</v>
      </c>
    </row>
    <row r="9" spans="1:58" x14ac:dyDescent="0.25">
      <c r="A9" t="s">
        <v>50</v>
      </c>
      <c r="B9" t="s">
        <v>51</v>
      </c>
      <c r="C9" s="17">
        <v>44340</v>
      </c>
      <c r="D9" s="7">
        <v>140000</v>
      </c>
      <c r="E9" t="s">
        <v>21</v>
      </c>
      <c r="F9" t="s">
        <v>28</v>
      </c>
      <c r="G9" s="7">
        <v>140000</v>
      </c>
      <c r="H9" s="7">
        <v>63200</v>
      </c>
      <c r="I9" s="12">
        <f t="shared" si="0"/>
        <v>45.142857142857139</v>
      </c>
      <c r="J9" s="7">
        <v>169186</v>
      </c>
      <c r="K9" s="7">
        <v>70120</v>
      </c>
      <c r="L9" s="7">
        <f t="shared" si="1"/>
        <v>69880</v>
      </c>
      <c r="M9" s="7">
        <v>167908.47458000001</v>
      </c>
      <c r="N9" s="22">
        <f t="shared" si="2"/>
        <v>0.41617911290538029</v>
      </c>
      <c r="O9" s="26">
        <v>8936</v>
      </c>
      <c r="P9" s="31">
        <f t="shared" si="3"/>
        <v>7.8200537153088634</v>
      </c>
      <c r="Q9" s="36" t="s">
        <v>23</v>
      </c>
      <c r="R9" s="7">
        <v>70120</v>
      </c>
      <c r="S9" t="s">
        <v>52</v>
      </c>
      <c r="T9" t="s">
        <v>26</v>
      </c>
      <c r="U9">
        <v>201</v>
      </c>
    </row>
    <row r="10" spans="1:58" x14ac:dyDescent="0.25">
      <c r="A10" t="s">
        <v>42</v>
      </c>
      <c r="B10" t="s">
        <v>43</v>
      </c>
      <c r="C10" s="17">
        <v>44012</v>
      </c>
      <c r="D10" s="7">
        <v>175000</v>
      </c>
      <c r="E10" t="s">
        <v>25</v>
      </c>
      <c r="F10" t="s">
        <v>22</v>
      </c>
      <c r="G10" s="7">
        <v>155000</v>
      </c>
      <c r="H10" s="7">
        <v>122500</v>
      </c>
      <c r="I10" s="12">
        <f t="shared" si="0"/>
        <v>79.032258064516128</v>
      </c>
      <c r="J10" s="7">
        <v>179591</v>
      </c>
      <c r="K10" s="7">
        <v>78400</v>
      </c>
      <c r="L10" s="7">
        <f t="shared" si="1"/>
        <v>76600</v>
      </c>
      <c r="M10" s="7">
        <v>171510.16949</v>
      </c>
      <c r="N10" s="22">
        <f t="shared" si="2"/>
        <v>0.44662074690834125</v>
      </c>
      <c r="O10" s="26">
        <v>728</v>
      </c>
      <c r="P10" s="31">
        <f t="shared" si="3"/>
        <v>105.21978021978022</v>
      </c>
      <c r="Q10" s="36" t="s">
        <v>23</v>
      </c>
      <c r="R10" s="7">
        <v>78400</v>
      </c>
      <c r="T10" t="s">
        <v>26</v>
      </c>
      <c r="U10">
        <v>201</v>
      </c>
    </row>
    <row r="11" spans="1:58" x14ac:dyDescent="0.25">
      <c r="A11" t="s">
        <v>66</v>
      </c>
      <c r="B11" t="s">
        <v>67</v>
      </c>
      <c r="C11" s="17">
        <v>44391</v>
      </c>
      <c r="D11" s="7">
        <v>350000</v>
      </c>
      <c r="E11" t="s">
        <v>21</v>
      </c>
      <c r="F11" t="s">
        <v>22</v>
      </c>
      <c r="G11" s="7">
        <v>325000</v>
      </c>
      <c r="H11" s="7">
        <v>173900</v>
      </c>
      <c r="I11" s="12">
        <f t="shared" si="0"/>
        <v>53.507692307692309</v>
      </c>
      <c r="J11" s="7">
        <v>408013</v>
      </c>
      <c r="K11" s="7">
        <v>54707</v>
      </c>
      <c r="L11" s="7">
        <f t="shared" si="1"/>
        <v>270293</v>
      </c>
      <c r="M11" s="7">
        <v>598823.72881</v>
      </c>
      <c r="N11" s="22">
        <f t="shared" si="2"/>
        <v>0.45137322887510511</v>
      </c>
      <c r="O11" s="26">
        <v>8834</v>
      </c>
      <c r="P11" s="31">
        <f t="shared" si="3"/>
        <v>30.596898347294545</v>
      </c>
      <c r="Q11" s="36" t="s">
        <v>23</v>
      </c>
      <c r="R11" s="7">
        <v>28450</v>
      </c>
      <c r="T11" t="s">
        <v>33</v>
      </c>
      <c r="U11">
        <v>201</v>
      </c>
    </row>
    <row r="12" spans="1:58" x14ac:dyDescent="0.25">
      <c r="A12" t="s">
        <v>70</v>
      </c>
      <c r="B12" t="s">
        <v>71</v>
      </c>
      <c r="C12" s="17">
        <v>43980</v>
      </c>
      <c r="D12" s="7">
        <v>110000</v>
      </c>
      <c r="E12" t="s">
        <v>21</v>
      </c>
      <c r="F12" t="s">
        <v>22</v>
      </c>
      <c r="G12" s="7">
        <v>110000</v>
      </c>
      <c r="H12" s="7">
        <v>48400</v>
      </c>
      <c r="I12" s="12">
        <f t="shared" si="0"/>
        <v>44</v>
      </c>
      <c r="J12" s="7">
        <v>130242</v>
      </c>
      <c r="K12" s="7">
        <v>43176</v>
      </c>
      <c r="L12" s="7">
        <f t="shared" si="1"/>
        <v>66824</v>
      </c>
      <c r="M12" s="7">
        <v>147569.49153</v>
      </c>
      <c r="N12" s="22">
        <f t="shared" si="2"/>
        <v>0.45283072610177749</v>
      </c>
      <c r="O12" s="26">
        <v>7200</v>
      </c>
      <c r="P12" s="31">
        <f t="shared" si="3"/>
        <v>9.2811111111111106</v>
      </c>
      <c r="Q12" s="36" t="s">
        <v>23</v>
      </c>
      <c r="R12" s="7">
        <v>40986</v>
      </c>
      <c r="T12" t="s">
        <v>38</v>
      </c>
      <c r="U12">
        <v>201</v>
      </c>
    </row>
    <row r="13" spans="1:58" x14ac:dyDescent="0.25">
      <c r="A13" t="s">
        <v>72</v>
      </c>
      <c r="B13" t="s">
        <v>73</v>
      </c>
      <c r="C13" s="17">
        <v>44336</v>
      </c>
      <c r="D13" s="7">
        <v>70000</v>
      </c>
      <c r="E13" t="s">
        <v>21</v>
      </c>
      <c r="F13" t="s">
        <v>22</v>
      </c>
      <c r="G13" s="7">
        <v>70000</v>
      </c>
      <c r="H13" s="7">
        <v>26900</v>
      </c>
      <c r="I13" s="12">
        <f t="shared" si="0"/>
        <v>38.428571428571431</v>
      </c>
      <c r="J13" s="7">
        <v>76857</v>
      </c>
      <c r="K13" s="7">
        <v>37260</v>
      </c>
      <c r="L13" s="7">
        <f t="shared" si="1"/>
        <v>32740</v>
      </c>
      <c r="M13" s="7">
        <v>67113.55932</v>
      </c>
      <c r="N13" s="22">
        <f t="shared" si="2"/>
        <v>0.48782988611726635</v>
      </c>
      <c r="O13" s="26">
        <v>1462</v>
      </c>
      <c r="P13" s="31">
        <f t="shared" si="3"/>
        <v>22.393980848153216</v>
      </c>
      <c r="Q13" s="36" t="s">
        <v>23</v>
      </c>
      <c r="R13" s="7">
        <v>37260</v>
      </c>
      <c r="T13" t="s">
        <v>38</v>
      </c>
      <c r="U13">
        <v>201</v>
      </c>
    </row>
    <row r="14" spans="1:58" x14ac:dyDescent="0.25">
      <c r="A14" t="s">
        <v>78</v>
      </c>
      <c r="B14" t="s">
        <v>79</v>
      </c>
      <c r="C14" s="17">
        <v>44484</v>
      </c>
      <c r="D14" s="7">
        <v>74000</v>
      </c>
      <c r="E14" t="s">
        <v>21</v>
      </c>
      <c r="F14" t="s">
        <v>22</v>
      </c>
      <c r="G14" s="7">
        <v>74000</v>
      </c>
      <c r="H14" s="7">
        <v>32400</v>
      </c>
      <c r="I14" s="12">
        <f t="shared" si="0"/>
        <v>43.78378378378379</v>
      </c>
      <c r="J14" s="7">
        <v>76791</v>
      </c>
      <c r="K14" s="7">
        <v>25537</v>
      </c>
      <c r="L14" s="7">
        <f t="shared" si="1"/>
        <v>48463</v>
      </c>
      <c r="M14" s="7">
        <v>86871.186440000005</v>
      </c>
      <c r="N14" s="22">
        <f t="shared" si="2"/>
        <v>0.55787197097247332</v>
      </c>
      <c r="O14" s="26">
        <v>1680</v>
      </c>
      <c r="P14" s="31">
        <f t="shared" si="3"/>
        <v>28.847023809523808</v>
      </c>
      <c r="Q14" s="36" t="s">
        <v>23</v>
      </c>
      <c r="R14" s="7">
        <v>17763</v>
      </c>
      <c r="T14" t="s">
        <v>26</v>
      </c>
      <c r="U14">
        <v>201</v>
      </c>
    </row>
    <row r="15" spans="1:58" x14ac:dyDescent="0.25">
      <c r="A15" t="s">
        <v>44</v>
      </c>
      <c r="B15" t="s">
        <v>45</v>
      </c>
      <c r="C15" s="17">
        <v>44316</v>
      </c>
      <c r="D15" s="7">
        <v>215000</v>
      </c>
      <c r="E15" t="s">
        <v>21</v>
      </c>
      <c r="F15" t="s">
        <v>22</v>
      </c>
      <c r="G15" s="7">
        <v>165000</v>
      </c>
      <c r="H15" s="7">
        <v>67400</v>
      </c>
      <c r="I15" s="12">
        <f t="shared" si="0"/>
        <v>40.848484848484851</v>
      </c>
      <c r="J15" s="7">
        <v>168899</v>
      </c>
      <c r="K15" s="7">
        <v>41607</v>
      </c>
      <c r="L15" s="7">
        <f t="shared" si="1"/>
        <v>123393</v>
      </c>
      <c r="M15" s="7">
        <v>215749.15254000001</v>
      </c>
      <c r="N15" s="22">
        <f t="shared" si="2"/>
        <v>0.5719280866103188</v>
      </c>
      <c r="O15" s="26">
        <v>3480</v>
      </c>
      <c r="P15" s="31">
        <f t="shared" si="3"/>
        <v>35.457758620689653</v>
      </c>
      <c r="Q15" s="36" t="s">
        <v>23</v>
      </c>
      <c r="R15" s="7">
        <v>41607</v>
      </c>
      <c r="T15" t="s">
        <v>38</v>
      </c>
      <c r="U15">
        <v>201</v>
      </c>
    </row>
    <row r="16" spans="1:58" x14ac:dyDescent="0.25">
      <c r="A16" t="s">
        <v>74</v>
      </c>
      <c r="B16" t="s">
        <v>75</v>
      </c>
      <c r="C16" s="17">
        <v>44011</v>
      </c>
      <c r="D16" s="7">
        <v>217800</v>
      </c>
      <c r="E16" t="s">
        <v>21</v>
      </c>
      <c r="F16" t="s">
        <v>22</v>
      </c>
      <c r="G16" s="7">
        <v>217800</v>
      </c>
      <c r="H16" s="7">
        <v>108900</v>
      </c>
      <c r="I16" s="12">
        <f t="shared" si="0"/>
        <v>50</v>
      </c>
      <c r="J16" s="7">
        <v>215588</v>
      </c>
      <c r="K16" s="7">
        <v>101587</v>
      </c>
      <c r="L16" s="7">
        <f t="shared" si="1"/>
        <v>116213</v>
      </c>
      <c r="M16" s="7">
        <v>193222.03390000001</v>
      </c>
      <c r="N16" s="22">
        <f t="shared" si="2"/>
        <v>0.60144796974937542</v>
      </c>
      <c r="O16" s="26">
        <v>6480</v>
      </c>
      <c r="P16" s="31">
        <f t="shared" si="3"/>
        <v>17.934104938271606</v>
      </c>
      <c r="Q16" s="36" t="s">
        <v>23</v>
      </c>
      <c r="R16" s="7">
        <v>90511</v>
      </c>
      <c r="T16" t="s">
        <v>38</v>
      </c>
      <c r="U16">
        <v>201</v>
      </c>
    </row>
    <row r="17" spans="1:58" x14ac:dyDescent="0.25">
      <c r="A17" t="s">
        <v>40</v>
      </c>
      <c r="B17" t="s">
        <v>41</v>
      </c>
      <c r="C17" s="17">
        <v>44183</v>
      </c>
      <c r="D17" s="7">
        <v>530000</v>
      </c>
      <c r="E17" t="s">
        <v>21</v>
      </c>
      <c r="F17" t="s">
        <v>22</v>
      </c>
      <c r="G17" s="7">
        <v>522000</v>
      </c>
      <c r="H17" s="7">
        <v>245400</v>
      </c>
      <c r="I17" s="12">
        <f t="shared" si="0"/>
        <v>47.011494252873561</v>
      </c>
      <c r="J17" s="7">
        <v>493543</v>
      </c>
      <c r="K17" s="7">
        <v>377638</v>
      </c>
      <c r="L17" s="7">
        <f t="shared" si="1"/>
        <v>144362</v>
      </c>
      <c r="M17" s="7">
        <v>196449.15254000001</v>
      </c>
      <c r="N17" s="22">
        <f t="shared" si="2"/>
        <v>0.7348568224065295</v>
      </c>
      <c r="O17" s="26">
        <v>6320</v>
      </c>
      <c r="P17" s="31">
        <f t="shared" si="3"/>
        <v>22.842088607594938</v>
      </c>
      <c r="Q17" s="36" t="s">
        <v>23</v>
      </c>
      <c r="R17" s="7">
        <v>272200</v>
      </c>
      <c r="T17" t="s">
        <v>24</v>
      </c>
      <c r="U17">
        <v>201</v>
      </c>
    </row>
    <row r="18" spans="1:58" x14ac:dyDescent="0.25">
      <c r="A18" t="s">
        <v>46</v>
      </c>
      <c r="B18" t="s">
        <v>47</v>
      </c>
      <c r="C18" s="17">
        <v>44481</v>
      </c>
      <c r="D18" s="7">
        <v>280000</v>
      </c>
      <c r="E18" t="s">
        <v>21</v>
      </c>
      <c r="F18" t="s">
        <v>22</v>
      </c>
      <c r="G18" s="7">
        <v>280000</v>
      </c>
      <c r="H18" s="7">
        <v>120200</v>
      </c>
      <c r="I18" s="12">
        <f t="shared" si="0"/>
        <v>42.928571428571431</v>
      </c>
      <c r="J18" s="7">
        <v>233717</v>
      </c>
      <c r="K18" s="7">
        <v>128842</v>
      </c>
      <c r="L18" s="7">
        <f t="shared" si="1"/>
        <v>151158</v>
      </c>
      <c r="M18" s="7">
        <v>177754.23728999999</v>
      </c>
      <c r="N18" s="22">
        <f t="shared" si="2"/>
        <v>0.85037635279203427</v>
      </c>
      <c r="O18" s="26">
        <v>3968</v>
      </c>
      <c r="P18" s="31">
        <f t="shared" si="3"/>
        <v>38.094254032258064</v>
      </c>
      <c r="Q18" s="36" t="s">
        <v>23</v>
      </c>
      <c r="R18" s="7">
        <v>128842</v>
      </c>
      <c r="T18" t="s">
        <v>24</v>
      </c>
      <c r="U18">
        <v>201</v>
      </c>
    </row>
    <row r="19" spans="1:58" x14ac:dyDescent="0.25">
      <c r="A19" t="s">
        <v>53</v>
      </c>
      <c r="B19" t="s">
        <v>27</v>
      </c>
      <c r="C19" s="17">
        <v>44565</v>
      </c>
      <c r="D19" s="7">
        <v>132000</v>
      </c>
      <c r="E19" t="s">
        <v>25</v>
      </c>
      <c r="F19" t="s">
        <v>28</v>
      </c>
      <c r="G19" s="7">
        <v>132000</v>
      </c>
      <c r="H19" s="7">
        <v>33600</v>
      </c>
      <c r="I19" s="12">
        <f t="shared" si="0"/>
        <v>25.454545454545453</v>
      </c>
      <c r="J19" s="7">
        <v>109463</v>
      </c>
      <c r="K19" s="7">
        <v>60130</v>
      </c>
      <c r="L19" s="7">
        <f t="shared" si="1"/>
        <v>71870</v>
      </c>
      <c r="M19" s="7">
        <v>83615.254239999995</v>
      </c>
      <c r="N19" s="22">
        <f t="shared" si="2"/>
        <v>0.85953215897319746</v>
      </c>
      <c r="O19" s="26">
        <v>1830</v>
      </c>
      <c r="P19" s="31">
        <f t="shared" si="3"/>
        <v>39.27322404371585</v>
      </c>
      <c r="Q19" s="36" t="s">
        <v>23</v>
      </c>
      <c r="R19" s="7">
        <v>33180</v>
      </c>
      <c r="S19" t="s">
        <v>54</v>
      </c>
      <c r="T19" t="s">
        <v>26</v>
      </c>
      <c r="U19">
        <v>202</v>
      </c>
    </row>
    <row r="20" spans="1:58" x14ac:dyDescent="0.25">
      <c r="A20" t="s">
        <v>60</v>
      </c>
      <c r="B20" t="s">
        <v>61</v>
      </c>
      <c r="C20" s="17">
        <v>44463</v>
      </c>
      <c r="D20" s="7">
        <v>120000</v>
      </c>
      <c r="E20" t="s">
        <v>21</v>
      </c>
      <c r="F20" t="s">
        <v>22</v>
      </c>
      <c r="G20" s="7">
        <v>120000</v>
      </c>
      <c r="H20" s="7">
        <v>28400</v>
      </c>
      <c r="I20" s="12">
        <f t="shared" si="0"/>
        <v>23.666666666666668</v>
      </c>
      <c r="J20" s="7">
        <v>84303</v>
      </c>
      <c r="K20" s="7">
        <v>14908</v>
      </c>
      <c r="L20" s="7">
        <f t="shared" si="1"/>
        <v>105092</v>
      </c>
      <c r="M20" s="7">
        <v>117618.64406999999</v>
      </c>
      <c r="N20" s="22">
        <f t="shared" si="2"/>
        <v>0.89349780241859578</v>
      </c>
      <c r="O20" s="26">
        <v>2388</v>
      </c>
      <c r="P20" s="31">
        <f t="shared" si="3"/>
        <v>44.008375209380233</v>
      </c>
      <c r="Q20" s="36" t="s">
        <v>23</v>
      </c>
      <c r="R20" s="7">
        <v>11480</v>
      </c>
      <c r="T20" t="s">
        <v>33</v>
      </c>
      <c r="U20">
        <v>201</v>
      </c>
    </row>
    <row r="21" spans="1:58" ht="15.75" thickBot="1" x14ac:dyDescent="0.3">
      <c r="A21" t="s">
        <v>29</v>
      </c>
      <c r="B21" t="s">
        <v>30</v>
      </c>
      <c r="C21" s="17">
        <v>44537</v>
      </c>
      <c r="D21" s="7">
        <v>300000</v>
      </c>
      <c r="E21" t="s">
        <v>21</v>
      </c>
      <c r="F21" t="s">
        <v>22</v>
      </c>
      <c r="G21" s="7">
        <v>300000</v>
      </c>
      <c r="H21" s="7">
        <v>128200</v>
      </c>
      <c r="I21" s="12">
        <f t="shared" si="0"/>
        <v>42.733333333333334</v>
      </c>
      <c r="J21" s="7">
        <v>273615</v>
      </c>
      <c r="K21" s="7">
        <v>223870</v>
      </c>
      <c r="L21" s="7">
        <f t="shared" si="1"/>
        <v>76130</v>
      </c>
      <c r="M21" s="7">
        <v>84313.55932</v>
      </c>
      <c r="N21" s="22">
        <f t="shared" si="2"/>
        <v>0.90293898886488144</v>
      </c>
      <c r="O21" s="26">
        <v>1930</v>
      </c>
      <c r="P21" s="31">
        <f t="shared" si="3"/>
        <v>39.445595854922281</v>
      </c>
      <c r="Q21" s="36" t="s">
        <v>23</v>
      </c>
      <c r="R21" s="7">
        <v>136100</v>
      </c>
      <c r="T21" t="s">
        <v>24</v>
      </c>
      <c r="U21">
        <v>201</v>
      </c>
    </row>
    <row r="22" spans="1:58" ht="15.75" thickBot="1" x14ac:dyDescent="0.3">
      <c r="A22" t="s">
        <v>64</v>
      </c>
      <c r="B22" t="s">
        <v>65</v>
      </c>
      <c r="C22" s="17">
        <v>44593</v>
      </c>
      <c r="D22" s="7">
        <v>750000</v>
      </c>
      <c r="E22" t="s">
        <v>21</v>
      </c>
      <c r="F22" t="s">
        <v>22</v>
      </c>
      <c r="G22" s="7">
        <v>750000</v>
      </c>
      <c r="H22" s="7">
        <v>190200</v>
      </c>
      <c r="I22" s="12">
        <f t="shared" si="0"/>
        <v>25.36</v>
      </c>
      <c r="J22" s="7">
        <v>438056</v>
      </c>
      <c r="K22" s="7">
        <v>74725</v>
      </c>
      <c r="L22" s="7">
        <f t="shared" si="1"/>
        <v>675275</v>
      </c>
      <c r="M22" s="7">
        <v>615815.25424000004</v>
      </c>
      <c r="N22" s="22">
        <f t="shared" si="2"/>
        <v>1.0965545191526336</v>
      </c>
      <c r="O22" s="26">
        <v>2992</v>
      </c>
      <c r="P22" s="31">
        <f t="shared" si="3"/>
        <v>225.69351604278074</v>
      </c>
      <c r="Q22" s="36" t="s">
        <v>23</v>
      </c>
      <c r="R22" s="7">
        <v>74725</v>
      </c>
      <c r="T22" t="s">
        <v>26</v>
      </c>
      <c r="U22">
        <v>201</v>
      </c>
    </row>
    <row r="23" spans="1:58" ht="15.75" thickTop="1" x14ac:dyDescent="0.25">
      <c r="A23" s="3"/>
      <c r="B23" s="3"/>
      <c r="C23" s="18" t="s">
        <v>80</v>
      </c>
      <c r="D23" s="8">
        <f>+SUM(D4:D22)</f>
        <v>4243800</v>
      </c>
      <c r="E23" s="3"/>
      <c r="F23" s="3"/>
      <c r="G23" s="8">
        <f>+SUM(G4:G22)</f>
        <v>4120800</v>
      </c>
      <c r="H23" s="8">
        <f>+SUM(H4:H22)</f>
        <v>1888200</v>
      </c>
      <c r="I23" s="13"/>
      <c r="J23" s="8">
        <f>+SUM(J4:J22)</f>
        <v>4122038</v>
      </c>
      <c r="K23" s="8"/>
      <c r="L23" s="8">
        <f>+SUM(L4:L22)</f>
        <v>2270139</v>
      </c>
      <c r="M23" s="8">
        <f>+SUM(M4:M22)</f>
        <v>3849791.5254300009</v>
      </c>
      <c r="N23" s="23"/>
      <c r="O23" s="27"/>
      <c r="P23" s="32">
        <f>AVERAGE(P4:P22)</f>
        <v>38.687895291192824</v>
      </c>
      <c r="Q23" s="37"/>
      <c r="R23" s="8"/>
      <c r="S23" s="3"/>
      <c r="T23" s="3"/>
      <c r="U23" s="3"/>
    </row>
    <row r="24" spans="1:58" x14ac:dyDescent="0.25">
      <c r="A24" s="4"/>
      <c r="B24" s="4"/>
      <c r="C24" s="19"/>
      <c r="D24" s="9"/>
      <c r="E24" s="4"/>
      <c r="F24" s="4"/>
      <c r="G24" s="9"/>
      <c r="H24" s="9" t="s">
        <v>81</v>
      </c>
      <c r="I24" s="14">
        <f>H23/G23*100</f>
        <v>45.821199767035523</v>
      </c>
      <c r="J24" s="9"/>
      <c r="K24" s="9"/>
      <c r="L24" s="9"/>
      <c r="M24" s="9" t="s">
        <v>82</v>
      </c>
      <c r="N24" s="24">
        <f>L23/M23</f>
        <v>0.58967842414439253</v>
      </c>
      <c r="O24" s="28"/>
      <c r="P24" s="33" t="s">
        <v>83</v>
      </c>
      <c r="Q24" s="38">
        <f>STDEV(N4:N22)</f>
        <v>0.26397740567679218</v>
      </c>
      <c r="R24" s="9"/>
      <c r="S24" s="4"/>
      <c r="T24" s="4"/>
      <c r="U24" s="4"/>
    </row>
    <row r="25" spans="1:58" ht="15.75" thickBot="1" x14ac:dyDescent="0.3">
      <c r="A25" s="5"/>
      <c r="B25" s="50"/>
      <c r="C25" s="20"/>
      <c r="D25" s="10"/>
      <c r="E25" s="5"/>
      <c r="F25" s="5"/>
      <c r="G25" s="10"/>
      <c r="H25" s="10" t="s">
        <v>84</v>
      </c>
      <c r="I25" s="15">
        <f>STDEV(I4:I22)</f>
        <v>15.761276442590544</v>
      </c>
      <c r="J25" s="10"/>
      <c r="K25" s="10"/>
      <c r="L25" s="10"/>
      <c r="M25" s="9" t="s">
        <v>85</v>
      </c>
      <c r="N25" s="24">
        <f>AVERAGE(N4:N22)</f>
        <v>0.5599925816364778</v>
      </c>
      <c r="O25" s="29"/>
      <c r="P25" s="34" t="s">
        <v>86</v>
      </c>
      <c r="Q25" s="40" t="e">
        <f>AVERAGE(#REF!)</f>
        <v>#REF!</v>
      </c>
      <c r="R25" s="10"/>
      <c r="S25" s="5"/>
      <c r="T25" s="5"/>
      <c r="U25" s="5"/>
    </row>
    <row r="26" spans="1:58" ht="16.5" thickBot="1" x14ac:dyDescent="0.3">
      <c r="B26" s="51" t="s">
        <v>91</v>
      </c>
      <c r="M26" s="43"/>
      <c r="N26" s="45"/>
    </row>
    <row r="27" spans="1:58" ht="16.5" thickBot="1" x14ac:dyDescent="0.3">
      <c r="M27" s="49" t="s">
        <v>91</v>
      </c>
      <c r="N27" s="44"/>
    </row>
    <row r="28" spans="1:58" ht="18.75" x14ac:dyDescent="0.3">
      <c r="A28" s="47" t="s">
        <v>89</v>
      </c>
    </row>
    <row r="30" spans="1:58" x14ac:dyDescent="0.25">
      <c r="A30" s="1" t="s">
        <v>0</v>
      </c>
      <c r="B30" s="1" t="s">
        <v>1</v>
      </c>
      <c r="C30" s="16" t="s">
        <v>2</v>
      </c>
      <c r="D30" s="6" t="s">
        <v>3</v>
      </c>
      <c r="E30" s="1" t="s">
        <v>4</v>
      </c>
      <c r="F30" s="1" t="s">
        <v>5</v>
      </c>
      <c r="G30" s="6" t="s">
        <v>6</v>
      </c>
      <c r="H30" s="6" t="s">
        <v>7</v>
      </c>
      <c r="I30" s="11" t="s">
        <v>8</v>
      </c>
      <c r="J30" s="6" t="s">
        <v>9</v>
      </c>
      <c r="K30" s="6" t="s">
        <v>10</v>
      </c>
      <c r="L30" s="6" t="s">
        <v>11</v>
      </c>
      <c r="M30" s="6" t="s">
        <v>12</v>
      </c>
      <c r="N30" s="21" t="s">
        <v>13</v>
      </c>
      <c r="O30" s="25" t="s">
        <v>14</v>
      </c>
      <c r="P30" s="30" t="s">
        <v>15</v>
      </c>
      <c r="Q30" s="35" t="s">
        <v>16</v>
      </c>
      <c r="R30" s="6" t="s">
        <v>17</v>
      </c>
      <c r="S30" s="1" t="s">
        <v>18</v>
      </c>
      <c r="T30" s="1" t="s">
        <v>19</v>
      </c>
      <c r="U30" s="1" t="s">
        <v>20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76</v>
      </c>
      <c r="B31" t="s">
        <v>77</v>
      </c>
      <c r="C31" s="17">
        <v>44285</v>
      </c>
      <c r="D31" s="7">
        <v>82500</v>
      </c>
      <c r="E31" t="s">
        <v>21</v>
      </c>
      <c r="F31" t="s">
        <v>22</v>
      </c>
      <c r="G31" s="7">
        <v>82500</v>
      </c>
      <c r="H31" s="7">
        <v>47200</v>
      </c>
      <c r="I31" s="12">
        <f>H31/G31*100</f>
        <v>57.212121212121211</v>
      </c>
      <c r="J31" s="7">
        <v>109237</v>
      </c>
      <c r="K31" s="7">
        <v>57063</v>
      </c>
      <c r="L31" s="7">
        <f>G31-K31</f>
        <v>25437</v>
      </c>
      <c r="M31" s="7">
        <v>94861.818180000002</v>
      </c>
      <c r="N31" s="22">
        <f>L31/M31</f>
        <v>0.268147928091926</v>
      </c>
      <c r="O31" s="26">
        <v>3200</v>
      </c>
      <c r="P31" s="31">
        <f>L31/O31</f>
        <v>7.9490625000000001</v>
      </c>
      <c r="Q31" s="36" t="s">
        <v>36</v>
      </c>
      <c r="R31" s="7">
        <v>53010</v>
      </c>
      <c r="T31" t="s">
        <v>37</v>
      </c>
      <c r="U31">
        <v>301</v>
      </c>
    </row>
    <row r="32" spans="1:58" x14ac:dyDescent="0.25">
      <c r="A32" t="s">
        <v>55</v>
      </c>
      <c r="B32" t="s">
        <v>56</v>
      </c>
      <c r="C32" s="17">
        <v>44186</v>
      </c>
      <c r="D32" s="7">
        <v>450000</v>
      </c>
      <c r="E32" t="s">
        <v>21</v>
      </c>
      <c r="F32" t="s">
        <v>22</v>
      </c>
      <c r="G32" s="7">
        <v>450000</v>
      </c>
      <c r="H32" s="7">
        <v>245700</v>
      </c>
      <c r="I32" s="12">
        <f>H32/G32*100</f>
        <v>54.6</v>
      </c>
      <c r="J32" s="7">
        <v>578821</v>
      </c>
      <c r="K32" s="7">
        <v>53300</v>
      </c>
      <c r="L32" s="7">
        <f>G32-K32</f>
        <v>396700</v>
      </c>
      <c r="M32" s="7">
        <v>955492.72727000003</v>
      </c>
      <c r="N32" s="22">
        <f>L32/M32</f>
        <v>0.415178460995132</v>
      </c>
      <c r="O32" s="26">
        <v>40699</v>
      </c>
      <c r="P32" s="31">
        <f>L32/O32</f>
        <v>9.7471682350917721</v>
      </c>
      <c r="Q32" s="36" t="s">
        <v>36</v>
      </c>
      <c r="R32" s="7">
        <v>50000</v>
      </c>
      <c r="T32" t="s">
        <v>57</v>
      </c>
      <c r="U32">
        <v>301</v>
      </c>
    </row>
    <row r="33" spans="1:21" x14ac:dyDescent="0.25">
      <c r="A33" t="s">
        <v>34</v>
      </c>
      <c r="B33" t="s">
        <v>35</v>
      </c>
      <c r="C33" s="17">
        <v>44487</v>
      </c>
      <c r="D33" s="7">
        <v>460000</v>
      </c>
      <c r="E33" t="s">
        <v>21</v>
      </c>
      <c r="F33" t="s">
        <v>22</v>
      </c>
      <c r="G33" s="7">
        <v>460000</v>
      </c>
      <c r="H33" s="7">
        <v>120800</v>
      </c>
      <c r="I33" s="12">
        <f>H33/G33*100</f>
        <v>26.260869565217394</v>
      </c>
      <c r="J33" s="7">
        <v>350819</v>
      </c>
      <c r="K33" s="7">
        <v>125400</v>
      </c>
      <c r="L33" s="7">
        <f>G33-K33</f>
        <v>334600</v>
      </c>
      <c r="M33" s="7">
        <v>409852.72726999997</v>
      </c>
      <c r="N33" s="22">
        <f>L33/M33</f>
        <v>0.81639081000813862</v>
      </c>
      <c r="O33" s="26">
        <v>15843</v>
      </c>
      <c r="P33" s="31">
        <f>L33/O33</f>
        <v>21.119737423467779</v>
      </c>
      <c r="Q33" s="36" t="s">
        <v>36</v>
      </c>
      <c r="R33" s="7">
        <v>125400</v>
      </c>
      <c r="T33" t="s">
        <v>37</v>
      </c>
      <c r="U33">
        <v>301</v>
      </c>
    </row>
    <row r="34" spans="1:21" ht="15.75" thickBot="1" x14ac:dyDescent="0.3">
      <c r="A34" t="s">
        <v>68</v>
      </c>
      <c r="B34" t="s">
        <v>69</v>
      </c>
      <c r="C34" s="17">
        <v>44547</v>
      </c>
      <c r="D34" s="7">
        <v>120000</v>
      </c>
      <c r="E34" t="s">
        <v>21</v>
      </c>
      <c r="F34" t="s">
        <v>22</v>
      </c>
      <c r="G34" s="7">
        <v>120000</v>
      </c>
      <c r="H34" s="7">
        <v>32100</v>
      </c>
      <c r="I34" s="12">
        <f>H34/G34*100</f>
        <v>26.75</v>
      </c>
      <c r="J34" s="7">
        <v>117220</v>
      </c>
      <c r="K34" s="7">
        <v>115020</v>
      </c>
      <c r="L34" s="7">
        <f>G34-K34</f>
        <v>4980</v>
      </c>
      <c r="M34" s="7">
        <v>4000</v>
      </c>
      <c r="N34" s="22">
        <f>L34/M34</f>
        <v>1.2450000000000001</v>
      </c>
      <c r="O34" s="26">
        <v>608</v>
      </c>
      <c r="P34" s="31">
        <f>L34/O34</f>
        <v>8.1907894736842106</v>
      </c>
      <c r="Q34" s="36" t="s">
        <v>36</v>
      </c>
      <c r="R34" s="7">
        <v>115020</v>
      </c>
      <c r="T34" t="s">
        <v>57</v>
      </c>
      <c r="U34">
        <v>301</v>
      </c>
    </row>
    <row r="35" spans="1:21" ht="15.75" thickTop="1" x14ac:dyDescent="0.25">
      <c r="A35" s="3"/>
      <c r="B35" s="3"/>
      <c r="C35" s="18" t="s">
        <v>80</v>
      </c>
      <c r="D35" s="8">
        <f>+SUM(D31:D34)</f>
        <v>1112500</v>
      </c>
      <c r="E35" s="3"/>
      <c r="F35" s="3"/>
      <c r="G35" s="8">
        <f>+SUM(G31:G34)</f>
        <v>1112500</v>
      </c>
      <c r="H35" s="8">
        <f>+SUM(H31:H34)</f>
        <v>445800</v>
      </c>
      <c r="I35" s="13"/>
      <c r="J35" s="8">
        <f>+SUM(J31:J34)</f>
        <v>1156097</v>
      </c>
      <c r="K35" s="8"/>
      <c r="L35" s="8">
        <f>+SUM(L31:L34)</f>
        <v>761717</v>
      </c>
      <c r="M35" s="8">
        <f>+SUM(M31:M34)</f>
        <v>1464207.27272</v>
      </c>
      <c r="N35" s="23"/>
      <c r="O35" s="27"/>
      <c r="P35" s="32">
        <f>AVERAGE(P31:P34)</f>
        <v>11.751689408060942</v>
      </c>
      <c r="Q35" s="37"/>
      <c r="R35" s="8"/>
      <c r="S35" s="3"/>
      <c r="T35" s="3"/>
      <c r="U35" s="3"/>
    </row>
    <row r="36" spans="1:21" x14ac:dyDescent="0.25">
      <c r="A36" s="4"/>
      <c r="B36" s="4"/>
      <c r="C36" s="19"/>
      <c r="D36" s="9"/>
      <c r="E36" s="4"/>
      <c r="F36" s="4"/>
      <c r="G36" s="9"/>
      <c r="H36" s="9" t="s">
        <v>81</v>
      </c>
      <c r="I36" s="14">
        <f>H35/G35*100</f>
        <v>40.071910112359546</v>
      </c>
      <c r="J36" s="9"/>
      <c r="K36" s="9"/>
      <c r="L36" s="9"/>
      <c r="M36" s="9" t="s">
        <v>82</v>
      </c>
      <c r="N36" s="24">
        <f>L35/M35</f>
        <v>0.52022484397648727</v>
      </c>
      <c r="O36" s="28"/>
      <c r="P36" s="33" t="s">
        <v>83</v>
      </c>
      <c r="Q36" s="38">
        <f>STDEV(N31:N34)</f>
        <v>0.43872060005117097</v>
      </c>
      <c r="R36" s="9"/>
      <c r="S36" s="4"/>
      <c r="T36" s="4"/>
      <c r="U36" s="4"/>
    </row>
    <row r="37" spans="1:21" x14ac:dyDescent="0.25">
      <c r="A37" s="5"/>
      <c r="B37" s="5"/>
      <c r="C37" s="20"/>
      <c r="D37" s="10"/>
      <c r="E37" s="5"/>
      <c r="F37" s="5"/>
      <c r="G37" s="10"/>
      <c r="H37" s="10" t="s">
        <v>84</v>
      </c>
      <c r="I37" s="15">
        <f>STDEV(I31:I34)</f>
        <v>17.009095720771953</v>
      </c>
      <c r="J37" s="10"/>
      <c r="K37" s="10"/>
      <c r="L37" s="10"/>
      <c r="M37" s="9" t="s">
        <v>85</v>
      </c>
      <c r="N37" s="24">
        <f>AVERAGE(N31:N34)</f>
        <v>0.68617929977379921</v>
      </c>
      <c r="O37" s="42"/>
      <c r="P37" s="34" t="s">
        <v>86</v>
      </c>
      <c r="Q37" s="40" t="e">
        <f>AVERAGE(#REF!)</f>
        <v>#REF!</v>
      </c>
      <c r="R37" s="10"/>
      <c r="S37" s="5"/>
      <c r="T37" s="5"/>
      <c r="U37" s="5"/>
    </row>
    <row r="38" spans="1:21" ht="15.75" thickBot="1" x14ac:dyDescent="0.3">
      <c r="M38" s="43"/>
      <c r="N38" s="45"/>
    </row>
    <row r="39" spans="1:21" ht="16.5" thickBot="1" x14ac:dyDescent="0.3">
      <c r="B39" s="51" t="s">
        <v>87</v>
      </c>
      <c r="M39" s="46" t="s">
        <v>87</v>
      </c>
      <c r="N39" s="44"/>
    </row>
    <row r="40" spans="1:21" ht="15.75" x14ac:dyDescent="0.25">
      <c r="B40" s="48"/>
    </row>
    <row r="41" spans="1:21" ht="15.75" x14ac:dyDescent="0.25">
      <c r="B41" s="48" t="s">
        <v>88</v>
      </c>
      <c r="C41" s="52"/>
    </row>
  </sheetData>
  <sortState xmlns:xlrd2="http://schemas.microsoft.com/office/spreadsheetml/2017/richdata2" ref="A4:BF22">
    <sortCondition ref="N4:N22"/>
  </sortState>
  <conditionalFormatting sqref="A31:U34 A4:U22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25" right="0.25" top="0.75" bottom="0.75" header="0.3" footer="0.3"/>
  <pageSetup scale="8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B2A9-236A-4235-AE50-2277015A9C1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Preston</dc:creator>
  <cp:lastModifiedBy>Assessor</cp:lastModifiedBy>
  <cp:lastPrinted>2023-03-05T16:01:20Z</cp:lastPrinted>
  <dcterms:created xsi:type="dcterms:W3CDTF">2022-12-26T21:12:39Z</dcterms:created>
  <dcterms:modified xsi:type="dcterms:W3CDTF">2023-03-05T16:11:47Z</dcterms:modified>
</cp:coreProperties>
</file>