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essor\Documents\"/>
    </mc:Choice>
  </mc:AlternateContent>
  <xr:revisionPtr revIDLastSave="0" documentId="13_ncr:1_{A7A32201-850F-430E-A5C3-C3C6C0AE6513}" xr6:coauthVersionLast="47" xr6:coauthVersionMax="47" xr10:uidLastSave="{00000000-0000-0000-0000-000000000000}"/>
  <workbookProtection workbookAlgorithmName="SHA-512" workbookHashValue="l/HMZ5FM9WFRiBlKOFbhWXAUS4WSkKenEXwF8nrrp8Osquf4olgrC2NGBuTcCASNwke0857kSL/PGH+8wPoynQ==" workbookSaltValue="3h+lbGLi5YF/qoR9XioVdQ==" workbookSpinCount="100000" lockStructure="1"/>
  <bookViews>
    <workbookView xWindow="-120" yWindow="-120" windowWidth="29040" windowHeight="15840" xr2:uid="{EC465B56-3A8D-4799-8B5C-C685732D1A5E}"/>
  </bookViews>
  <sheets>
    <sheet name="E.C.F. Analysis" sheetId="2" r:id="rId1"/>
    <sheet name="Sheet1" sheetId="1" r:id="rId2"/>
  </sheets>
  <definedNames>
    <definedName name="_xlnm.Print_Area" localSheetId="0">'E.C.F. Analysis'!$A$1:$AA$40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2" l="1"/>
  <c r="P39" i="2" s="1"/>
  <c r="I39" i="2"/>
  <c r="L38" i="2"/>
  <c r="N38" i="2" s="1"/>
  <c r="R38" i="2" s="1"/>
  <c r="I38" i="2"/>
  <c r="L37" i="2"/>
  <c r="P37" i="2" s="1"/>
  <c r="I37" i="2"/>
  <c r="L36" i="2"/>
  <c r="P36" i="2" s="1"/>
  <c r="I36" i="2"/>
  <c r="I4" i="2"/>
  <c r="L4" i="2"/>
  <c r="N4" i="2" s="1"/>
  <c r="I5" i="2"/>
  <c r="L5" i="2"/>
  <c r="P5" i="2" s="1"/>
  <c r="I6" i="2"/>
  <c r="L6" i="2"/>
  <c r="N6" i="2" s="1"/>
  <c r="I7" i="2"/>
  <c r="L7" i="2"/>
  <c r="P7" i="2" s="1"/>
  <c r="I8" i="2"/>
  <c r="L8" i="2"/>
  <c r="N8" i="2" s="1"/>
  <c r="I9" i="2"/>
  <c r="L9" i="2"/>
  <c r="N9" i="2" s="1"/>
  <c r="I10" i="2"/>
  <c r="L10" i="2"/>
  <c r="N10" i="2" s="1"/>
  <c r="I11" i="2"/>
  <c r="L11" i="2"/>
  <c r="N11" i="2" s="1"/>
  <c r="I12" i="2"/>
  <c r="L12" i="2"/>
  <c r="N12" i="2" s="1"/>
  <c r="I13" i="2"/>
  <c r="L13" i="2"/>
  <c r="P13" i="2" s="1"/>
  <c r="I14" i="2"/>
  <c r="L14" i="2"/>
  <c r="N14" i="2" s="1"/>
  <c r="I15" i="2"/>
  <c r="L15" i="2"/>
  <c r="N15" i="2" s="1"/>
  <c r="I16" i="2"/>
  <c r="L16" i="2"/>
  <c r="N16" i="2" s="1"/>
  <c r="I17" i="2"/>
  <c r="L17" i="2"/>
  <c r="N17" i="2" s="1"/>
  <c r="I18" i="2"/>
  <c r="L18" i="2"/>
  <c r="P18" i="2" s="1"/>
  <c r="I19" i="2"/>
  <c r="L19" i="2"/>
  <c r="P19" i="2" s="1"/>
  <c r="I20" i="2"/>
  <c r="L20" i="2"/>
  <c r="N20" i="2" s="1"/>
  <c r="I21" i="2"/>
  <c r="L21" i="2"/>
  <c r="N21" i="2" s="1"/>
  <c r="I22" i="2"/>
  <c r="L22" i="2"/>
  <c r="N22" i="2" s="1"/>
  <c r="I23" i="2"/>
  <c r="L23" i="2"/>
  <c r="N23" i="2" s="1"/>
  <c r="I24" i="2"/>
  <c r="L24" i="2"/>
  <c r="N24" i="2" s="1"/>
  <c r="I25" i="2"/>
  <c r="L25" i="2"/>
  <c r="N25" i="2" s="1"/>
  <c r="I26" i="2"/>
  <c r="L26" i="2"/>
  <c r="N26" i="2" s="1"/>
  <c r="I27" i="2"/>
  <c r="L27" i="2"/>
  <c r="P27" i="2" s="1"/>
  <c r="I28" i="2"/>
  <c r="L28" i="2"/>
  <c r="N28" i="2" s="1"/>
  <c r="I29" i="2"/>
  <c r="L29" i="2"/>
  <c r="N29" i="2" s="1"/>
  <c r="D30" i="2"/>
  <c r="G30" i="2"/>
  <c r="H30" i="2"/>
  <c r="J30" i="2"/>
  <c r="M30" i="2"/>
  <c r="P14" i="2" l="1"/>
  <c r="N7" i="2"/>
  <c r="N39" i="2"/>
  <c r="R39" i="2" s="1"/>
  <c r="P38" i="2"/>
  <c r="N27" i="2"/>
  <c r="P16" i="2"/>
  <c r="N18" i="2"/>
  <c r="P15" i="2"/>
  <c r="N13" i="2"/>
  <c r="N5" i="2"/>
  <c r="N37" i="2"/>
  <c r="R37" i="2" s="1"/>
  <c r="P21" i="2"/>
  <c r="N19" i="2"/>
  <c r="P29" i="2"/>
  <c r="P9" i="2"/>
  <c r="P23" i="2"/>
  <c r="I32" i="2"/>
  <c r="I31" i="2"/>
  <c r="P28" i="2"/>
  <c r="P11" i="2"/>
  <c r="P6" i="2"/>
  <c r="P25" i="2"/>
  <c r="P20" i="2"/>
  <c r="P8" i="2"/>
  <c r="P22" i="2"/>
  <c r="N36" i="2"/>
  <c r="R36" i="2" s="1"/>
  <c r="P26" i="2"/>
  <c r="P12" i="2"/>
  <c r="P4" i="2"/>
  <c r="L30" i="2"/>
  <c r="N31" i="2" s="1"/>
  <c r="P24" i="2"/>
  <c r="P17" i="2"/>
  <c r="P10" i="2"/>
  <c r="Q31" i="2" l="1"/>
  <c r="N32" i="2"/>
  <c r="R27" i="2" s="1"/>
  <c r="P30" i="2"/>
  <c r="R25" i="2" l="1"/>
  <c r="R4" i="2"/>
  <c r="R11" i="2"/>
  <c r="R13" i="2"/>
  <c r="R30" i="2"/>
  <c r="R15" i="2"/>
  <c r="R5" i="2"/>
  <c r="R18" i="2"/>
  <c r="R23" i="2"/>
  <c r="R24" i="2"/>
  <c r="R17" i="2"/>
  <c r="R16" i="2"/>
  <c r="R26" i="2"/>
  <c r="R10" i="2"/>
  <c r="R8" i="2"/>
  <c r="R19" i="2"/>
  <c r="R21" i="2"/>
  <c r="R29" i="2"/>
  <c r="R7" i="2"/>
  <c r="R28" i="2"/>
  <c r="R22" i="2"/>
  <c r="R20" i="2"/>
  <c r="R9" i="2"/>
  <c r="R14" i="2"/>
  <c r="R6" i="2"/>
  <c r="R12" i="2"/>
  <c r="Q32" i="2" l="1"/>
  <c r="S32" i="2" s="1"/>
</calcChain>
</file>

<file path=xl/sharedStrings.xml><?xml version="1.0" encoding="utf-8"?>
<sst xmlns="http://schemas.openxmlformats.org/spreadsheetml/2006/main" count="314" uniqueCount="118">
  <si>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</si>
  <si>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</si>
  <si>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</si>
  <si>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</si>
  <si>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</si>
  <si>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</si>
  <si>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</si>
  <si>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</si>
  <si>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</si>
  <si>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</si>
  <si>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</si>
  <si>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</si>
  <si>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</si>
  <si>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</si>
  <si>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</si>
  <si>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</si>
  <si>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</si>
  <si>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</si>
  <si>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</si>
  <si>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</si>
  <si>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</si>
  <si>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</si>
  <si>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</si>
  <si>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</si>
  <si>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</si>
  <si>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</si>
  <si>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</si>
  <si>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050-002-300-006-00</t>
  </si>
  <si>
    <t>1674 BAKER LANE</t>
  </si>
  <si>
    <t>WD</t>
  </si>
  <si>
    <t>03-ARM'S LENGTH</t>
  </si>
  <si>
    <t>4</t>
  </si>
  <si>
    <t>1+ STORY</t>
  </si>
  <si>
    <t>No</t>
  </si>
  <si>
    <t xml:space="preserve">  /  /    </t>
  </si>
  <si>
    <t>SAND LAKE WATERFRONT</t>
  </si>
  <si>
    <t>050-002-300-012-50</t>
  </si>
  <si>
    <t>1678 BAKER LANE</t>
  </si>
  <si>
    <t>MOBILE HOME</t>
  </si>
  <si>
    <t>050-002-400-006-20</t>
  </si>
  <si>
    <t>3780 HIAWATHA TRAIL</t>
  </si>
  <si>
    <t>051-F20-000-006-00</t>
  </si>
  <si>
    <t>1709 LILLIAN DR</t>
  </si>
  <si>
    <t>5</t>
  </si>
  <si>
    <t>1 ST/ RANCH</t>
  </si>
  <si>
    <t>FLOYD LAKE WATERFRONT</t>
  </si>
  <si>
    <t>051-F20-000-010-00</t>
  </si>
  <si>
    <t>3576 SAGINAW ST</t>
  </si>
  <si>
    <t>051-F20-000-011-00</t>
  </si>
  <si>
    <t>3578 SAGINAW ST</t>
  </si>
  <si>
    <t>051-I30-000-021-25</t>
  </si>
  <si>
    <t>1625 IROQUOIS TR</t>
  </si>
  <si>
    <t>051-L10-000-034-00</t>
  </si>
  <si>
    <t>3634 LITTLE ISLAND DR</t>
  </si>
  <si>
    <t>7</t>
  </si>
  <si>
    <t>BASS, ROUND, ISLAND LAKE</t>
  </si>
  <si>
    <t>051-L10-000-038-00</t>
  </si>
  <si>
    <t>3650 LITTLE ISLAND DR</t>
  </si>
  <si>
    <t>051-L10-000-039-00</t>
  </si>
  <si>
    <t>3654 LITTLE ISLAND DR</t>
  </si>
  <si>
    <t>051-L10-000-058-00</t>
  </si>
  <si>
    <t>3730 INDIAN LAKE RD</t>
  </si>
  <si>
    <t>051-L10-000-059-00</t>
  </si>
  <si>
    <t>3750 INDIAN LAKE RD</t>
  </si>
  <si>
    <t>051-L10-000-068-00</t>
  </si>
  <si>
    <t>1970 WEST ST</t>
  </si>
  <si>
    <t>051-L20-001-005-00</t>
  </si>
  <si>
    <t>1975 SUNSET TR</t>
  </si>
  <si>
    <t>051-L21-000-032-00</t>
  </si>
  <si>
    <t>1864 WOLF LANE</t>
  </si>
  <si>
    <t>2 STORY</t>
  </si>
  <si>
    <t>051-L21-000-042-00</t>
  </si>
  <si>
    <t>1836 WOLF LANE</t>
  </si>
  <si>
    <t>051-P10-001-001-00</t>
  </si>
  <si>
    <t>1991 EASY ST</t>
  </si>
  <si>
    <t>051-P10-001-006-00</t>
  </si>
  <si>
    <t>1971 EASY ST</t>
  </si>
  <si>
    <t>051-P10-004-004-00</t>
  </si>
  <si>
    <t>3236 HENRY ST</t>
  </si>
  <si>
    <t>051-P10-004-006-00</t>
  </si>
  <si>
    <t>3226 HENRY ST</t>
  </si>
  <si>
    <t>051-P10-004-008-00</t>
  </si>
  <si>
    <t>3220 HENRY ST</t>
  </si>
  <si>
    <t>19-MULTI PARCEL ARM'S LENGTH</t>
  </si>
  <si>
    <t>051-P10-005-002-00</t>
  </si>
  <si>
    <t>051-S30-000-001-00</t>
  </si>
  <si>
    <t>1398 LAKE DR</t>
  </si>
  <si>
    <t>051-S30-000-022-00</t>
  </si>
  <si>
    <t>051-S40-002-001-00</t>
  </si>
  <si>
    <t>3912 SAGINAW ST</t>
  </si>
  <si>
    <t>051-S40-002-002-00</t>
  </si>
  <si>
    <t>051-S40-002-005-00</t>
  </si>
  <si>
    <t>3926 SAGINAW ST</t>
  </si>
  <si>
    <t>09-FAMILY</t>
  </si>
  <si>
    <t>051-S40-002-007-00</t>
  </si>
  <si>
    <t>3930 SAGINAW ST</t>
  </si>
  <si>
    <t>051-S40-011-001-00</t>
  </si>
  <si>
    <t>3972 SAGINAW ST</t>
  </si>
  <si>
    <t>051-W10-001-002-00</t>
  </si>
  <si>
    <t>1654 LITTLE AVE</t>
  </si>
  <si>
    <t>051-W10-001-025-00</t>
  </si>
  <si>
    <t>1562 LITTLE AVE</t>
  </si>
  <si>
    <t>051-W20-000-011-00</t>
  </si>
  <si>
    <t>1617 CHAPPEL WOODS TRAIL</t>
  </si>
  <si>
    <t>10</t>
  </si>
  <si>
    <t>051-W20-000-012-00</t>
  </si>
  <si>
    <t>CHAPPEL LAKE WATERFRONT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</si>
  <si>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</si>
  <si>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</si>
  <si>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</si>
  <si>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</si>
  <si>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</si>
  <si>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</si>
  <si>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</si>
  <si>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</si>
  <si>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All Waterfront ECFs 2023</t>
  </si>
  <si>
    <t>Using 1.005</t>
  </si>
  <si>
    <t>Outliers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</si>
</sst>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0" fontId="4" fillId="0" borderId="0" xfId="0" applyFont="1"/>
    <xf numFmtId="0" fontId="3" fillId="0" borderId="3" xfId="0" applyFont="1" applyBorder="1"/>
    <xf numFmtId="6" fontId="3" fillId="0" borderId="3" xfId="0" applyNumberFormat="1" applyFont="1" applyBorder="1"/>
  </cellXfs>
  <cellStyles count="1">
    <cellStyle name="Normal" xfId="0" builtinId="0"/>
  </cellStyles>
  <dxfs count="10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06F3D-74DB-4821-A28E-0B02790362A0}">
  <dimension ref="A1:BL39"/>
  <sheetViews>
    <sheetView tabSelected="1" topLeftCell="A13" zoomScaleNormal="100" workbookViewId="0">
      <selection activeCell="G48" sqref="G48"/>
    </sheetView>
  </sheetViews>
  <sheetFormatPr defaultRowHeight="15" x14ac:dyDescent="0.25"/>
  <cols>
    <col min="1" max="1" width="19" bestFit="1" customWidth="1"/>
    <col min="2" max="2" width="26.57031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30.14062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" style="22" bestFit="1" customWidth="1"/>
    <col min="15" max="15" width="10.140625" style="27" bestFit="1" customWidth="1"/>
    <col min="16" max="16" width="15.5703125" style="32" bestFit="1" customWidth="1"/>
    <col min="17" max="17" width="11.5703125" style="40" bestFit="1" customWidth="1"/>
    <col min="18" max="18" width="18.85546875" style="42" bestFit="1" customWidth="1"/>
    <col min="19" max="19" width="13.710937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6.85546875" bestFit="1" customWidth="1"/>
    <col min="26" max="27" width="13.7109375" bestFit="1" customWidth="1"/>
  </cols>
  <sheetData>
    <row r="1" spans="1:64" ht="23.25" x14ac:dyDescent="0.35">
      <c r="A1" s="47" t="s">
        <v>115</v>
      </c>
    </row>
    <row r="3" spans="1:64" x14ac:dyDescent="0.25">
      <c r="A3" s="1" t="s">
        <v>0</v>
      </c>
      <c r="B3" s="1" t="s">
        <v>1</v>
      </c>
      <c r="C3" s="16" t="s">
        <v>2</v>
      </c>
      <c r="D3" s="6" t="s">
        <v>3</v>
      </c>
      <c r="E3" s="1" t="s">
        <v>4</v>
      </c>
      <c r="F3" s="1" t="s">
        <v>5</v>
      </c>
      <c r="G3" s="6" t="s">
        <v>6</v>
      </c>
      <c r="H3" s="6" t="s">
        <v>7</v>
      </c>
      <c r="I3" s="11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21" t="s">
        <v>13</v>
      </c>
      <c r="O3" s="26" t="s">
        <v>14</v>
      </c>
      <c r="P3" s="31" t="s">
        <v>15</v>
      </c>
      <c r="Q3" s="36" t="s">
        <v>16</v>
      </c>
      <c r="R3" s="41" t="s">
        <v>17</v>
      </c>
      <c r="S3" s="1" t="s">
        <v>18</v>
      </c>
      <c r="T3" s="1" t="s">
        <v>19</v>
      </c>
      <c r="U3" s="6" t="s">
        <v>20</v>
      </c>
      <c r="V3" s="1" t="s">
        <v>21</v>
      </c>
      <c r="W3" s="16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25">
      <c r="A4" t="s">
        <v>27</v>
      </c>
      <c r="B4" t="s">
        <v>28</v>
      </c>
      <c r="C4" s="17">
        <v>44079</v>
      </c>
      <c r="D4" s="7">
        <v>175000</v>
      </c>
      <c r="E4" t="s">
        <v>29</v>
      </c>
      <c r="F4" t="s">
        <v>30</v>
      </c>
      <c r="G4" s="7">
        <v>167500</v>
      </c>
      <c r="H4" s="7">
        <v>46600</v>
      </c>
      <c r="I4" s="12">
        <f t="shared" ref="I4:I29" si="0">H4/G4*100</f>
        <v>27.82089552238806</v>
      </c>
      <c r="J4" s="7">
        <v>175857</v>
      </c>
      <c r="K4" s="7">
        <v>65500</v>
      </c>
      <c r="L4" s="7">
        <f t="shared" ref="L4:L29" si="1">G4-K4</f>
        <v>102000</v>
      </c>
      <c r="M4" s="7">
        <v>108299</v>
      </c>
      <c r="N4" s="22">
        <f t="shared" ref="N4:N29" si="2">L4/M4</f>
        <v>0.94183695140306001</v>
      </c>
      <c r="O4" s="27">
        <v>1116</v>
      </c>
      <c r="P4" s="32">
        <f t="shared" ref="P4:P29" si="3">L4/O4</f>
        <v>91.397849462365585</v>
      </c>
      <c r="Q4" s="37" t="s">
        <v>31</v>
      </c>
      <c r="R4" s="42">
        <f>ABS(N32-N4)*100</f>
        <v>5.2290457968590331</v>
      </c>
      <c r="S4" t="s">
        <v>32</v>
      </c>
      <c r="U4" s="7">
        <v>65500</v>
      </c>
      <c r="V4" t="s">
        <v>33</v>
      </c>
      <c r="W4" s="17" t="s">
        <v>34</v>
      </c>
      <c r="Y4" t="s">
        <v>35</v>
      </c>
      <c r="Z4">
        <v>401</v>
      </c>
      <c r="AA4">
        <v>66</v>
      </c>
      <c r="AL4" s="2"/>
      <c r="BC4" s="2"/>
      <c r="BE4" s="2"/>
    </row>
    <row r="5" spans="1:64" x14ac:dyDescent="0.25">
      <c r="A5" t="s">
        <v>36</v>
      </c>
      <c r="B5" t="s">
        <v>37</v>
      </c>
      <c r="C5" s="17">
        <v>44051</v>
      </c>
      <c r="D5" s="7">
        <v>112500</v>
      </c>
      <c r="E5" t="s">
        <v>29</v>
      </c>
      <c r="F5" t="s">
        <v>30</v>
      </c>
      <c r="G5" s="7">
        <v>112500</v>
      </c>
      <c r="H5" s="7">
        <v>62900</v>
      </c>
      <c r="I5" s="12">
        <f t="shared" si="0"/>
        <v>55.911111111111111</v>
      </c>
      <c r="J5" s="7">
        <v>125716</v>
      </c>
      <c r="K5" s="7">
        <v>64190</v>
      </c>
      <c r="L5" s="7">
        <f t="shared" si="1"/>
        <v>48310</v>
      </c>
      <c r="M5" s="7">
        <v>60856.578125</v>
      </c>
      <c r="N5" s="22">
        <f t="shared" si="2"/>
        <v>0.79383365756731827</v>
      </c>
      <c r="O5" s="27">
        <v>1344</v>
      </c>
      <c r="P5" s="32">
        <f t="shared" si="3"/>
        <v>35.944940476190474</v>
      </c>
      <c r="Q5" s="37" t="s">
        <v>31</v>
      </c>
      <c r="R5" s="42">
        <f>ABS(N32-N5)*100</f>
        <v>20.029375180433206</v>
      </c>
      <c r="S5" t="s">
        <v>38</v>
      </c>
      <c r="U5" s="7">
        <v>64190</v>
      </c>
      <c r="V5" t="s">
        <v>33</v>
      </c>
      <c r="W5" s="17" t="s">
        <v>34</v>
      </c>
      <c r="Y5" t="s">
        <v>35</v>
      </c>
      <c r="Z5">
        <v>401</v>
      </c>
      <c r="AA5">
        <v>47</v>
      </c>
    </row>
    <row r="6" spans="1:64" x14ac:dyDescent="0.25">
      <c r="A6" t="s">
        <v>39</v>
      </c>
      <c r="B6" t="s">
        <v>40</v>
      </c>
      <c r="C6" s="17">
        <v>44449</v>
      </c>
      <c r="D6" s="7">
        <v>512500</v>
      </c>
      <c r="E6" t="s">
        <v>29</v>
      </c>
      <c r="F6" t="s">
        <v>30</v>
      </c>
      <c r="G6" s="7">
        <v>512500</v>
      </c>
      <c r="H6" s="7">
        <v>232000</v>
      </c>
      <c r="I6" s="12">
        <f t="shared" si="0"/>
        <v>45.268292682926834</v>
      </c>
      <c r="J6" s="7">
        <v>463903</v>
      </c>
      <c r="K6" s="7">
        <v>115274</v>
      </c>
      <c r="L6" s="7">
        <f t="shared" si="1"/>
        <v>397226</v>
      </c>
      <c r="M6" s="7">
        <v>344835.8125</v>
      </c>
      <c r="N6" s="22">
        <f t="shared" si="2"/>
        <v>1.1519279193195748</v>
      </c>
      <c r="O6" s="27">
        <v>1990</v>
      </c>
      <c r="P6" s="32">
        <f t="shared" si="3"/>
        <v>199.6110552763819</v>
      </c>
      <c r="Q6" s="37" t="s">
        <v>31</v>
      </c>
      <c r="R6" s="42">
        <f>ABS(N32-N6)*100</f>
        <v>15.78005099479245</v>
      </c>
      <c r="S6" t="s">
        <v>32</v>
      </c>
      <c r="U6" s="7">
        <v>104800</v>
      </c>
      <c r="V6" t="s">
        <v>33</v>
      </c>
      <c r="W6" s="17" t="s">
        <v>34</v>
      </c>
      <c r="Y6" t="s">
        <v>35</v>
      </c>
      <c r="Z6">
        <v>401</v>
      </c>
      <c r="AA6">
        <v>80</v>
      </c>
    </row>
    <row r="7" spans="1:64" x14ac:dyDescent="0.25">
      <c r="A7" t="s">
        <v>41</v>
      </c>
      <c r="B7" t="s">
        <v>42</v>
      </c>
      <c r="C7" s="17">
        <v>44463</v>
      </c>
      <c r="D7" s="7">
        <v>236900</v>
      </c>
      <c r="E7" t="s">
        <v>29</v>
      </c>
      <c r="F7" t="s">
        <v>30</v>
      </c>
      <c r="G7" s="7">
        <v>232700</v>
      </c>
      <c r="H7" s="7">
        <v>114600</v>
      </c>
      <c r="I7" s="12">
        <f t="shared" si="0"/>
        <v>49.247958745165448</v>
      </c>
      <c r="J7" s="7">
        <v>229126</v>
      </c>
      <c r="K7" s="7">
        <v>105459</v>
      </c>
      <c r="L7" s="7">
        <f t="shared" si="1"/>
        <v>127241</v>
      </c>
      <c r="M7" s="7">
        <v>122321.4609375</v>
      </c>
      <c r="N7" s="22">
        <f t="shared" si="2"/>
        <v>1.0402181189203883</v>
      </c>
      <c r="O7" s="27">
        <v>1204</v>
      </c>
      <c r="P7" s="32">
        <f t="shared" si="3"/>
        <v>105.68189368770764</v>
      </c>
      <c r="Q7" s="37" t="s">
        <v>43</v>
      </c>
      <c r="R7" s="42">
        <f>ABS(N32-N7)*100</f>
        <v>4.6090709548737951</v>
      </c>
      <c r="S7" t="s">
        <v>44</v>
      </c>
      <c r="U7" s="7">
        <v>104000</v>
      </c>
      <c r="V7" t="s">
        <v>33</v>
      </c>
      <c r="W7" s="17" t="s">
        <v>34</v>
      </c>
      <c r="Y7" t="s">
        <v>45</v>
      </c>
      <c r="Z7">
        <v>401</v>
      </c>
      <c r="AA7">
        <v>59</v>
      </c>
    </row>
    <row r="8" spans="1:64" x14ac:dyDescent="0.25">
      <c r="A8" t="s">
        <v>46</v>
      </c>
      <c r="B8" t="s">
        <v>47</v>
      </c>
      <c r="C8" s="17">
        <v>44313</v>
      </c>
      <c r="D8" s="7">
        <v>145000</v>
      </c>
      <c r="E8" t="s">
        <v>29</v>
      </c>
      <c r="F8" t="s">
        <v>30</v>
      </c>
      <c r="G8" s="7">
        <v>145000</v>
      </c>
      <c r="H8" s="7">
        <v>71600</v>
      </c>
      <c r="I8" s="12">
        <f t="shared" si="0"/>
        <v>49.379310344827587</v>
      </c>
      <c r="J8" s="7">
        <v>143256</v>
      </c>
      <c r="K8" s="7">
        <v>65520</v>
      </c>
      <c r="L8" s="7">
        <f t="shared" si="1"/>
        <v>79480</v>
      </c>
      <c r="M8" s="7">
        <v>76890.2109375</v>
      </c>
      <c r="N8" s="22">
        <f t="shared" si="2"/>
        <v>1.0336816485599851</v>
      </c>
      <c r="O8" s="27">
        <v>720</v>
      </c>
      <c r="P8" s="32">
        <f t="shared" si="3"/>
        <v>110.38888888888889</v>
      </c>
      <c r="Q8" s="37" t="s">
        <v>43</v>
      </c>
      <c r="R8" s="42">
        <f>ABS(N32-N8)*100</f>
        <v>3.9554239188334783</v>
      </c>
      <c r="S8" t="s">
        <v>44</v>
      </c>
      <c r="U8" s="7">
        <v>65520</v>
      </c>
      <c r="V8" t="s">
        <v>33</v>
      </c>
      <c r="W8" s="17" t="s">
        <v>34</v>
      </c>
      <c r="Y8" t="s">
        <v>45</v>
      </c>
      <c r="Z8">
        <v>401</v>
      </c>
      <c r="AA8">
        <v>59</v>
      </c>
    </row>
    <row r="9" spans="1:64" x14ac:dyDescent="0.25">
      <c r="A9" t="s">
        <v>48</v>
      </c>
      <c r="B9" t="s">
        <v>49</v>
      </c>
      <c r="C9" s="17">
        <v>44420</v>
      </c>
      <c r="D9" s="7">
        <v>145800</v>
      </c>
      <c r="E9" t="s">
        <v>29</v>
      </c>
      <c r="F9" t="s">
        <v>30</v>
      </c>
      <c r="G9" s="7">
        <v>145800</v>
      </c>
      <c r="H9" s="7">
        <v>60800</v>
      </c>
      <c r="I9" s="12">
        <f t="shared" si="0"/>
        <v>41.700960219478738</v>
      </c>
      <c r="J9" s="7">
        <v>121656</v>
      </c>
      <c r="K9" s="7">
        <v>66269</v>
      </c>
      <c r="L9" s="7">
        <f t="shared" si="1"/>
        <v>79531</v>
      </c>
      <c r="M9" s="7">
        <v>54784.37109375</v>
      </c>
      <c r="N9" s="22">
        <f t="shared" si="2"/>
        <v>1.4517096466052739</v>
      </c>
      <c r="O9" s="27">
        <v>576</v>
      </c>
      <c r="P9" s="32">
        <f t="shared" si="3"/>
        <v>138.07465277777777</v>
      </c>
      <c r="Q9" s="37" t="s">
        <v>43</v>
      </c>
      <c r="R9" s="42">
        <f>ABS(N32-N9)*100</f>
        <v>45.758223723362356</v>
      </c>
      <c r="S9" t="s">
        <v>44</v>
      </c>
      <c r="U9" s="7">
        <v>62400</v>
      </c>
      <c r="V9" t="s">
        <v>33</v>
      </c>
      <c r="W9" s="17" t="s">
        <v>34</v>
      </c>
      <c r="Y9" t="s">
        <v>45</v>
      </c>
      <c r="Z9">
        <v>401</v>
      </c>
      <c r="AA9">
        <v>59</v>
      </c>
    </row>
    <row r="10" spans="1:64" x14ac:dyDescent="0.25">
      <c r="A10" t="s">
        <v>50</v>
      </c>
      <c r="B10" t="s">
        <v>51</v>
      </c>
      <c r="C10" s="17">
        <v>44302</v>
      </c>
      <c r="D10" s="7">
        <v>215000</v>
      </c>
      <c r="E10" t="s">
        <v>29</v>
      </c>
      <c r="F10" t="s">
        <v>30</v>
      </c>
      <c r="G10" s="7">
        <v>215000</v>
      </c>
      <c r="H10" s="7">
        <v>113000</v>
      </c>
      <c r="I10" s="12">
        <f t="shared" si="0"/>
        <v>52.558139534883722</v>
      </c>
      <c r="J10" s="7">
        <v>226062</v>
      </c>
      <c r="K10" s="7">
        <v>140400</v>
      </c>
      <c r="L10" s="7">
        <f t="shared" si="1"/>
        <v>74600</v>
      </c>
      <c r="M10" s="7">
        <v>84729.96875</v>
      </c>
      <c r="N10" s="22">
        <f t="shared" si="2"/>
        <v>0.88044408726398826</v>
      </c>
      <c r="O10" s="27">
        <v>1260</v>
      </c>
      <c r="P10" s="32">
        <f t="shared" si="3"/>
        <v>59.206349206349209</v>
      </c>
      <c r="Q10" s="37" t="s">
        <v>31</v>
      </c>
      <c r="R10" s="42">
        <f>ABS(N32-N10)*100</f>
        <v>11.368332210766209</v>
      </c>
      <c r="S10" t="s">
        <v>32</v>
      </c>
      <c r="U10" s="7">
        <v>140400</v>
      </c>
      <c r="V10" t="s">
        <v>33</v>
      </c>
      <c r="W10" s="17" t="s">
        <v>34</v>
      </c>
      <c r="Y10" t="s">
        <v>35</v>
      </c>
      <c r="Z10">
        <v>401</v>
      </c>
      <c r="AA10">
        <v>81</v>
      </c>
    </row>
    <row r="11" spans="1:64" x14ac:dyDescent="0.25">
      <c r="A11" t="s">
        <v>52</v>
      </c>
      <c r="B11" t="s">
        <v>53</v>
      </c>
      <c r="C11" s="17">
        <v>44377</v>
      </c>
      <c r="D11" s="7">
        <v>160000</v>
      </c>
      <c r="E11" t="s">
        <v>29</v>
      </c>
      <c r="F11" t="s">
        <v>30</v>
      </c>
      <c r="G11" s="7">
        <v>160000</v>
      </c>
      <c r="H11" s="7">
        <v>73800</v>
      </c>
      <c r="I11" s="12">
        <f t="shared" si="0"/>
        <v>46.125</v>
      </c>
      <c r="J11" s="7">
        <v>147547</v>
      </c>
      <c r="K11" s="7">
        <v>78182</v>
      </c>
      <c r="L11" s="7">
        <f t="shared" si="1"/>
        <v>81818</v>
      </c>
      <c r="M11" s="7">
        <v>68610.287694732935</v>
      </c>
      <c r="N11" s="22">
        <f t="shared" si="2"/>
        <v>1.1925033803098453</v>
      </c>
      <c r="O11" s="27">
        <v>720</v>
      </c>
      <c r="P11" s="32">
        <f t="shared" si="3"/>
        <v>113.63611111111111</v>
      </c>
      <c r="Q11" s="37" t="s">
        <v>54</v>
      </c>
      <c r="R11" s="42">
        <f>ABS(N32-N11)*100</f>
        <v>19.837597093819493</v>
      </c>
      <c r="S11" t="s">
        <v>44</v>
      </c>
      <c r="U11" s="7">
        <v>78182</v>
      </c>
      <c r="V11" t="s">
        <v>33</v>
      </c>
      <c r="W11" s="17" t="s">
        <v>34</v>
      </c>
      <c r="Y11" t="s">
        <v>55</v>
      </c>
      <c r="Z11">
        <v>401</v>
      </c>
      <c r="AA11">
        <v>57</v>
      </c>
    </row>
    <row r="12" spans="1:64" x14ac:dyDescent="0.25">
      <c r="A12" t="s">
        <v>56</v>
      </c>
      <c r="B12" t="s">
        <v>57</v>
      </c>
      <c r="C12" s="17">
        <v>44050</v>
      </c>
      <c r="D12" s="7">
        <v>134900</v>
      </c>
      <c r="E12" t="s">
        <v>29</v>
      </c>
      <c r="F12" t="s">
        <v>30</v>
      </c>
      <c r="G12" s="7">
        <v>134900</v>
      </c>
      <c r="H12" s="7">
        <v>77500</v>
      </c>
      <c r="I12" s="12">
        <f t="shared" si="0"/>
        <v>57.449962935507784</v>
      </c>
      <c r="J12" s="7">
        <v>155024</v>
      </c>
      <c r="K12" s="7">
        <v>75660</v>
      </c>
      <c r="L12" s="7">
        <f t="shared" si="1"/>
        <v>59240</v>
      </c>
      <c r="M12" s="7">
        <v>78500.4921875</v>
      </c>
      <c r="N12" s="22">
        <f t="shared" si="2"/>
        <v>0.75464494997692588</v>
      </c>
      <c r="O12" s="27">
        <v>910</v>
      </c>
      <c r="P12" s="32">
        <f t="shared" si="3"/>
        <v>65.098901098901095</v>
      </c>
      <c r="Q12" s="37" t="s">
        <v>54</v>
      </c>
      <c r="R12" s="42">
        <f>ABS(N32-N12)*100</f>
        <v>23.948245939472447</v>
      </c>
      <c r="S12" t="s">
        <v>32</v>
      </c>
      <c r="U12" s="7">
        <v>75660</v>
      </c>
      <c r="V12" t="s">
        <v>33</v>
      </c>
      <c r="W12" s="17" t="s">
        <v>34</v>
      </c>
      <c r="Y12" t="s">
        <v>55</v>
      </c>
      <c r="Z12">
        <v>401</v>
      </c>
      <c r="AA12">
        <v>64</v>
      </c>
    </row>
    <row r="13" spans="1:64" x14ac:dyDescent="0.25">
      <c r="A13" t="s">
        <v>58</v>
      </c>
      <c r="B13" t="s">
        <v>59</v>
      </c>
      <c r="C13" s="17">
        <v>44410</v>
      </c>
      <c r="D13" s="7">
        <v>230000</v>
      </c>
      <c r="E13" t="s">
        <v>29</v>
      </c>
      <c r="F13" t="s">
        <v>30</v>
      </c>
      <c r="G13" s="7">
        <v>229000</v>
      </c>
      <c r="H13" s="7">
        <v>106600</v>
      </c>
      <c r="I13" s="12">
        <f t="shared" si="0"/>
        <v>46.550218340611352</v>
      </c>
      <c r="J13" s="7">
        <v>213148</v>
      </c>
      <c r="K13" s="7">
        <v>100880</v>
      </c>
      <c r="L13" s="7">
        <f t="shared" si="1"/>
        <v>128120</v>
      </c>
      <c r="M13" s="7">
        <v>111046.4921875</v>
      </c>
      <c r="N13" s="22">
        <f t="shared" si="2"/>
        <v>1.1537509873222442</v>
      </c>
      <c r="O13" s="27">
        <v>1176</v>
      </c>
      <c r="P13" s="32">
        <f t="shared" si="3"/>
        <v>108.94557823129252</v>
      </c>
      <c r="Q13" s="37" t="s">
        <v>54</v>
      </c>
      <c r="R13" s="42">
        <f>ABS(N32-N13)*100</f>
        <v>15.96235779505939</v>
      </c>
      <c r="S13" t="s">
        <v>44</v>
      </c>
      <c r="U13" s="7">
        <v>100880</v>
      </c>
      <c r="V13" t="s">
        <v>33</v>
      </c>
      <c r="W13" s="17" t="s">
        <v>34</v>
      </c>
      <c r="Y13" t="s">
        <v>55</v>
      </c>
      <c r="Z13">
        <v>401</v>
      </c>
      <c r="AA13">
        <v>59</v>
      </c>
    </row>
    <row r="14" spans="1:64" x14ac:dyDescent="0.25">
      <c r="A14" t="s">
        <v>60</v>
      </c>
      <c r="B14" t="s">
        <v>61</v>
      </c>
      <c r="C14" s="17">
        <v>44183</v>
      </c>
      <c r="D14" s="7">
        <v>255000</v>
      </c>
      <c r="E14" t="s">
        <v>29</v>
      </c>
      <c r="F14" t="s">
        <v>30</v>
      </c>
      <c r="G14" s="7">
        <v>247000</v>
      </c>
      <c r="H14" s="7">
        <v>111100</v>
      </c>
      <c r="I14" s="12">
        <f t="shared" si="0"/>
        <v>44.979757085020246</v>
      </c>
      <c r="J14" s="7">
        <v>222131</v>
      </c>
      <c r="K14" s="7">
        <v>114751</v>
      </c>
      <c r="L14" s="7">
        <f t="shared" si="1"/>
        <v>132249</v>
      </c>
      <c r="M14" s="7">
        <v>106211.67455644161</v>
      </c>
      <c r="N14" s="22">
        <f t="shared" si="2"/>
        <v>1.2451456071311819</v>
      </c>
      <c r="O14" s="27">
        <v>1028</v>
      </c>
      <c r="P14" s="32">
        <f t="shared" si="3"/>
        <v>128.64688715953307</v>
      </c>
      <c r="Q14" s="37" t="s">
        <v>54</v>
      </c>
      <c r="R14" s="42">
        <f>ABS(N32-N14)*100</f>
        <v>25.10181977595316</v>
      </c>
      <c r="S14" t="s">
        <v>44</v>
      </c>
      <c r="U14" s="7">
        <v>114751</v>
      </c>
      <c r="V14" t="s">
        <v>33</v>
      </c>
      <c r="W14" s="17" t="s">
        <v>34</v>
      </c>
      <c r="Y14" t="s">
        <v>55</v>
      </c>
      <c r="Z14">
        <v>401</v>
      </c>
      <c r="AA14">
        <v>54</v>
      </c>
    </row>
    <row r="15" spans="1:64" x14ac:dyDescent="0.25">
      <c r="A15" t="s">
        <v>62</v>
      </c>
      <c r="B15" t="s">
        <v>63</v>
      </c>
      <c r="C15" s="17">
        <v>44088</v>
      </c>
      <c r="D15" s="7">
        <v>310000</v>
      </c>
      <c r="E15" t="s">
        <v>29</v>
      </c>
      <c r="F15" t="s">
        <v>30</v>
      </c>
      <c r="G15" s="7">
        <v>310000</v>
      </c>
      <c r="H15" s="7">
        <v>157400</v>
      </c>
      <c r="I15" s="12">
        <f t="shared" si="0"/>
        <v>50.774193548387089</v>
      </c>
      <c r="J15" s="7">
        <v>314709</v>
      </c>
      <c r="K15" s="7">
        <v>131144</v>
      </c>
      <c r="L15" s="7">
        <f t="shared" si="1"/>
        <v>178856</v>
      </c>
      <c r="M15" s="7">
        <v>181567.755859375</v>
      </c>
      <c r="N15" s="22">
        <f t="shared" si="2"/>
        <v>0.9850647718448684</v>
      </c>
      <c r="O15" s="27">
        <v>2770</v>
      </c>
      <c r="P15" s="32">
        <f t="shared" si="3"/>
        <v>64.568953068592052</v>
      </c>
      <c r="Q15" s="37" t="s">
        <v>54</v>
      </c>
      <c r="R15" s="42">
        <f>ABS(N32-N15)*100</f>
        <v>0.90626375267819359</v>
      </c>
      <c r="S15" t="s">
        <v>44</v>
      </c>
      <c r="U15" s="7">
        <v>131144</v>
      </c>
      <c r="V15" t="s">
        <v>33</v>
      </c>
      <c r="W15" s="17" t="s">
        <v>34</v>
      </c>
      <c r="Y15" t="s">
        <v>55</v>
      </c>
      <c r="Z15">
        <v>401</v>
      </c>
      <c r="AA15">
        <v>54</v>
      </c>
    </row>
    <row r="16" spans="1:64" x14ac:dyDescent="0.25">
      <c r="A16" t="s">
        <v>64</v>
      </c>
      <c r="B16" t="s">
        <v>65</v>
      </c>
      <c r="C16" s="17">
        <v>43991</v>
      </c>
      <c r="D16" s="7">
        <v>135000</v>
      </c>
      <c r="E16" t="s">
        <v>29</v>
      </c>
      <c r="F16" t="s">
        <v>30</v>
      </c>
      <c r="G16" s="7">
        <v>135000</v>
      </c>
      <c r="H16" s="7">
        <v>90800</v>
      </c>
      <c r="I16" s="12">
        <f t="shared" si="0"/>
        <v>67.259259259259267</v>
      </c>
      <c r="J16" s="7">
        <v>181526</v>
      </c>
      <c r="K16" s="7">
        <v>105202</v>
      </c>
      <c r="L16" s="7">
        <f t="shared" si="1"/>
        <v>29798</v>
      </c>
      <c r="M16" s="7">
        <v>75493.5703125</v>
      </c>
      <c r="N16" s="22">
        <f t="shared" si="2"/>
        <v>0.39470911067861014</v>
      </c>
      <c r="O16" s="27">
        <v>1024</v>
      </c>
      <c r="P16" s="32">
        <f t="shared" si="3"/>
        <v>29.099609375</v>
      </c>
      <c r="Q16" s="37" t="s">
        <v>54</v>
      </c>
      <c r="R16" s="42">
        <f>ABS(N32-N16)*100</f>
        <v>59.941829869304023</v>
      </c>
      <c r="S16" t="s">
        <v>44</v>
      </c>
      <c r="U16" s="7">
        <v>103402</v>
      </c>
      <c r="V16" t="s">
        <v>33</v>
      </c>
      <c r="W16" s="17" t="s">
        <v>34</v>
      </c>
      <c r="Y16" t="s">
        <v>55</v>
      </c>
      <c r="Z16">
        <v>401</v>
      </c>
      <c r="AA16">
        <v>45</v>
      </c>
    </row>
    <row r="17" spans="1:27" x14ac:dyDescent="0.25">
      <c r="A17" t="s">
        <v>68</v>
      </c>
      <c r="B17" t="s">
        <v>69</v>
      </c>
      <c r="C17" s="17">
        <v>43966</v>
      </c>
      <c r="D17" s="7">
        <v>174000</v>
      </c>
      <c r="E17" t="s">
        <v>29</v>
      </c>
      <c r="F17" t="s">
        <v>30</v>
      </c>
      <c r="G17" s="7">
        <v>174000</v>
      </c>
      <c r="H17" s="7">
        <v>98900</v>
      </c>
      <c r="I17" s="12">
        <f t="shared" si="0"/>
        <v>56.839080459770116</v>
      </c>
      <c r="J17" s="7">
        <v>197838</v>
      </c>
      <c r="K17" s="7">
        <v>58240</v>
      </c>
      <c r="L17" s="7">
        <f t="shared" si="1"/>
        <v>115760</v>
      </c>
      <c r="M17" s="7">
        <v>138079.125</v>
      </c>
      <c r="N17" s="22">
        <f t="shared" si="2"/>
        <v>0.8383598896647122</v>
      </c>
      <c r="O17" s="27">
        <v>1722</v>
      </c>
      <c r="P17" s="32">
        <f t="shared" si="3"/>
        <v>67.224157955865266</v>
      </c>
      <c r="Q17" s="37" t="s">
        <v>43</v>
      </c>
      <c r="R17" s="42">
        <f>ABS(N32-N17)*100</f>
        <v>15.576751970693813</v>
      </c>
      <c r="S17" t="s">
        <v>70</v>
      </c>
      <c r="U17" s="7">
        <v>58240</v>
      </c>
      <c r="V17" t="s">
        <v>33</v>
      </c>
      <c r="W17" s="17" t="s">
        <v>34</v>
      </c>
      <c r="Y17" t="s">
        <v>45</v>
      </c>
      <c r="Z17">
        <v>401</v>
      </c>
      <c r="AA17">
        <v>56</v>
      </c>
    </row>
    <row r="18" spans="1:27" x14ac:dyDescent="0.25">
      <c r="A18" t="s">
        <v>71</v>
      </c>
      <c r="B18" t="s">
        <v>72</v>
      </c>
      <c r="C18" s="17">
        <v>44433</v>
      </c>
      <c r="D18" s="7">
        <v>275000</v>
      </c>
      <c r="E18" t="s">
        <v>29</v>
      </c>
      <c r="F18" t="s">
        <v>30</v>
      </c>
      <c r="G18" s="7">
        <v>275000</v>
      </c>
      <c r="H18" s="7">
        <v>150600</v>
      </c>
      <c r="I18" s="12">
        <f t="shared" si="0"/>
        <v>54.763636363636358</v>
      </c>
      <c r="J18" s="7">
        <v>301105</v>
      </c>
      <c r="K18" s="7">
        <v>128012</v>
      </c>
      <c r="L18" s="7">
        <f t="shared" si="1"/>
        <v>146988</v>
      </c>
      <c r="M18" s="7">
        <v>171209.6875</v>
      </c>
      <c r="N18" s="22">
        <f t="shared" si="2"/>
        <v>0.85852618590872665</v>
      </c>
      <c r="O18" s="27">
        <v>1782</v>
      </c>
      <c r="P18" s="32">
        <f t="shared" si="3"/>
        <v>82.484848484848484</v>
      </c>
      <c r="Q18" s="37" t="s">
        <v>43</v>
      </c>
      <c r="R18" s="42">
        <f>ABS(N32-N18)*100</f>
        <v>13.560122346292369</v>
      </c>
      <c r="S18" t="s">
        <v>32</v>
      </c>
      <c r="U18" s="7">
        <v>124800</v>
      </c>
      <c r="V18" t="s">
        <v>33</v>
      </c>
      <c r="W18" s="17" t="s">
        <v>34</v>
      </c>
      <c r="Y18" t="s">
        <v>45</v>
      </c>
      <c r="Z18">
        <v>401</v>
      </c>
      <c r="AA18">
        <v>63</v>
      </c>
    </row>
    <row r="19" spans="1:27" x14ac:dyDescent="0.25">
      <c r="A19" t="s">
        <v>75</v>
      </c>
      <c r="B19" t="s">
        <v>76</v>
      </c>
      <c r="C19" s="17">
        <v>44546</v>
      </c>
      <c r="D19" s="7">
        <v>179900</v>
      </c>
      <c r="E19" t="s">
        <v>29</v>
      </c>
      <c r="F19" t="s">
        <v>30</v>
      </c>
      <c r="G19" s="7">
        <v>179900</v>
      </c>
      <c r="H19" s="7">
        <v>78600</v>
      </c>
      <c r="I19" s="12">
        <f t="shared" si="0"/>
        <v>43.69093941078377</v>
      </c>
      <c r="J19" s="7">
        <v>157149</v>
      </c>
      <c r="K19" s="7">
        <v>63050</v>
      </c>
      <c r="L19" s="7">
        <f t="shared" si="1"/>
        <v>116850</v>
      </c>
      <c r="M19" s="7">
        <v>93075.171875</v>
      </c>
      <c r="N19" s="22">
        <f t="shared" si="2"/>
        <v>1.2554368436399945</v>
      </c>
      <c r="O19" s="27">
        <v>782</v>
      </c>
      <c r="P19" s="32">
        <f t="shared" si="3"/>
        <v>149.42455242966753</v>
      </c>
      <c r="Q19" s="37" t="s">
        <v>54</v>
      </c>
      <c r="R19" s="42">
        <f>ABS(N32-N19)*100</f>
        <v>26.130943426834421</v>
      </c>
      <c r="S19" t="s">
        <v>44</v>
      </c>
      <c r="U19" s="7">
        <v>63050</v>
      </c>
      <c r="V19" t="s">
        <v>33</v>
      </c>
      <c r="W19" s="17" t="s">
        <v>34</v>
      </c>
      <c r="Y19" t="s">
        <v>55</v>
      </c>
      <c r="Z19">
        <v>401</v>
      </c>
      <c r="AA19">
        <v>60</v>
      </c>
    </row>
    <row r="20" spans="1:27" x14ac:dyDescent="0.25">
      <c r="A20" t="s">
        <v>77</v>
      </c>
      <c r="B20" t="s">
        <v>78</v>
      </c>
      <c r="C20" s="17">
        <v>44083</v>
      </c>
      <c r="D20" s="7">
        <v>160000</v>
      </c>
      <c r="E20" t="s">
        <v>29</v>
      </c>
      <c r="F20" t="s">
        <v>30</v>
      </c>
      <c r="G20" s="7">
        <v>160000</v>
      </c>
      <c r="H20" s="7">
        <v>90800</v>
      </c>
      <c r="I20" s="12">
        <f t="shared" si="0"/>
        <v>56.75</v>
      </c>
      <c r="J20" s="7">
        <v>181603</v>
      </c>
      <c r="K20" s="7">
        <v>63050</v>
      </c>
      <c r="L20" s="7">
        <f t="shared" si="1"/>
        <v>96950</v>
      </c>
      <c r="M20" s="7">
        <v>117263.109375</v>
      </c>
      <c r="N20" s="22">
        <f t="shared" si="2"/>
        <v>0.82677323257700797</v>
      </c>
      <c r="O20" s="27">
        <v>1104</v>
      </c>
      <c r="P20" s="32">
        <f t="shared" si="3"/>
        <v>87.81702898550725</v>
      </c>
      <c r="Q20" s="37" t="s">
        <v>54</v>
      </c>
      <c r="R20" s="42">
        <f>ABS(N32-N20)*100</f>
        <v>16.735417679464238</v>
      </c>
      <c r="S20" t="s">
        <v>32</v>
      </c>
      <c r="U20" s="7">
        <v>63050</v>
      </c>
      <c r="V20" t="s">
        <v>33</v>
      </c>
      <c r="W20" s="17" t="s">
        <v>34</v>
      </c>
      <c r="Y20" t="s">
        <v>55</v>
      </c>
      <c r="Z20">
        <v>401</v>
      </c>
      <c r="AA20">
        <v>71</v>
      </c>
    </row>
    <row r="21" spans="1:27" x14ac:dyDescent="0.25">
      <c r="A21" t="s">
        <v>79</v>
      </c>
      <c r="B21" t="s">
        <v>80</v>
      </c>
      <c r="C21" s="17">
        <v>44519</v>
      </c>
      <c r="D21" s="7">
        <v>136000</v>
      </c>
      <c r="E21" t="s">
        <v>29</v>
      </c>
      <c r="F21" t="s">
        <v>30</v>
      </c>
      <c r="G21" s="7">
        <v>136000</v>
      </c>
      <c r="H21" s="7">
        <v>59900</v>
      </c>
      <c r="I21" s="12">
        <f t="shared" si="0"/>
        <v>44.044117647058826</v>
      </c>
      <c r="J21" s="7">
        <v>119739</v>
      </c>
      <c r="K21" s="7">
        <v>63050</v>
      </c>
      <c r="L21" s="7">
        <f t="shared" si="1"/>
        <v>72950</v>
      </c>
      <c r="M21" s="7">
        <v>56072.20703125</v>
      </c>
      <c r="N21" s="22">
        <f t="shared" si="2"/>
        <v>1.3010010460145383</v>
      </c>
      <c r="O21" s="27">
        <v>824</v>
      </c>
      <c r="P21" s="32">
        <f t="shared" si="3"/>
        <v>88.53155339805825</v>
      </c>
      <c r="Q21" s="37" t="s">
        <v>54</v>
      </c>
      <c r="R21" s="42">
        <f>ABS(N32-N21)*100</f>
        <v>30.687363664288792</v>
      </c>
      <c r="S21" t="s">
        <v>44</v>
      </c>
      <c r="U21" s="7">
        <v>63050</v>
      </c>
      <c r="V21" t="s">
        <v>33</v>
      </c>
      <c r="W21" s="17" t="s">
        <v>34</v>
      </c>
      <c r="Y21" t="s">
        <v>55</v>
      </c>
      <c r="Z21">
        <v>401</v>
      </c>
      <c r="AA21">
        <v>54</v>
      </c>
    </row>
    <row r="22" spans="1:27" x14ac:dyDescent="0.25">
      <c r="A22" t="s">
        <v>81</v>
      </c>
      <c r="B22" t="s">
        <v>82</v>
      </c>
      <c r="C22" s="17">
        <v>44564</v>
      </c>
      <c r="D22" s="7">
        <v>151000</v>
      </c>
      <c r="E22" t="s">
        <v>29</v>
      </c>
      <c r="F22" t="s">
        <v>83</v>
      </c>
      <c r="G22" s="7">
        <v>139524</v>
      </c>
      <c r="H22" s="7">
        <v>80700</v>
      </c>
      <c r="I22" s="12">
        <f t="shared" si="0"/>
        <v>57.839511481895592</v>
      </c>
      <c r="J22" s="7">
        <v>161405</v>
      </c>
      <c r="K22" s="7">
        <v>68350</v>
      </c>
      <c r="L22" s="7">
        <f t="shared" si="1"/>
        <v>71174</v>
      </c>
      <c r="M22" s="7">
        <v>92042.53125</v>
      </c>
      <c r="N22" s="22">
        <f t="shared" si="2"/>
        <v>0.77327295363794113</v>
      </c>
      <c r="O22" s="27">
        <v>1332</v>
      </c>
      <c r="P22" s="32">
        <f t="shared" si="3"/>
        <v>53.433933933933936</v>
      </c>
      <c r="Q22" s="37" t="s">
        <v>54</v>
      </c>
      <c r="R22" s="42">
        <f>ABS(N32-N22)*100</f>
        <v>22.085445573370922</v>
      </c>
      <c r="S22" t="s">
        <v>44</v>
      </c>
      <c r="U22" s="7">
        <v>67550</v>
      </c>
      <c r="V22" t="s">
        <v>33</v>
      </c>
      <c r="W22" s="17" t="s">
        <v>34</v>
      </c>
      <c r="X22" t="s">
        <v>84</v>
      </c>
      <c r="Y22" t="s">
        <v>55</v>
      </c>
      <c r="Z22">
        <v>401</v>
      </c>
      <c r="AA22">
        <v>54</v>
      </c>
    </row>
    <row r="23" spans="1:27" x14ac:dyDescent="0.25">
      <c r="A23" t="s">
        <v>85</v>
      </c>
      <c r="B23" t="s">
        <v>86</v>
      </c>
      <c r="C23" s="17">
        <v>43924</v>
      </c>
      <c r="D23" s="7">
        <v>246000</v>
      </c>
      <c r="E23" t="s">
        <v>29</v>
      </c>
      <c r="F23" t="s">
        <v>83</v>
      </c>
      <c r="G23" s="7">
        <v>243540</v>
      </c>
      <c r="H23" s="7">
        <v>162200</v>
      </c>
      <c r="I23" s="12">
        <f t="shared" si="0"/>
        <v>66.60096903999343</v>
      </c>
      <c r="J23" s="7">
        <v>324419</v>
      </c>
      <c r="K23" s="7">
        <v>114600</v>
      </c>
      <c r="L23" s="7">
        <f t="shared" si="1"/>
        <v>128940</v>
      </c>
      <c r="M23" s="7">
        <v>203116.171875</v>
      </c>
      <c r="N23" s="22">
        <f t="shared" si="2"/>
        <v>0.63480912824288127</v>
      </c>
      <c r="O23" s="27">
        <v>2139</v>
      </c>
      <c r="P23" s="32">
        <f t="shared" si="3"/>
        <v>60.280504908835901</v>
      </c>
      <c r="Q23" s="37" t="s">
        <v>31</v>
      </c>
      <c r="R23" s="42">
        <f>ABS(N32-N23)*100</f>
        <v>35.931828112876907</v>
      </c>
      <c r="S23" t="s">
        <v>44</v>
      </c>
      <c r="U23" s="7">
        <v>114600</v>
      </c>
      <c r="V23" t="s">
        <v>33</v>
      </c>
      <c r="W23" s="17" t="s">
        <v>34</v>
      </c>
      <c r="X23" t="s">
        <v>87</v>
      </c>
      <c r="Y23" t="s">
        <v>35</v>
      </c>
      <c r="Z23">
        <v>401</v>
      </c>
      <c r="AA23">
        <v>73</v>
      </c>
    </row>
    <row r="24" spans="1:27" x14ac:dyDescent="0.25">
      <c r="A24" t="s">
        <v>85</v>
      </c>
      <c r="B24" t="s">
        <v>86</v>
      </c>
      <c r="C24" s="17">
        <v>44487</v>
      </c>
      <c r="D24" s="7">
        <v>420000</v>
      </c>
      <c r="E24" t="s">
        <v>29</v>
      </c>
      <c r="F24" t="s">
        <v>83</v>
      </c>
      <c r="G24" s="7">
        <v>415800</v>
      </c>
      <c r="H24" s="7">
        <v>176100</v>
      </c>
      <c r="I24" s="12">
        <f t="shared" si="0"/>
        <v>42.352092352092349</v>
      </c>
      <c r="J24" s="7">
        <v>339653</v>
      </c>
      <c r="K24" s="7">
        <v>114600</v>
      </c>
      <c r="L24" s="7">
        <f t="shared" si="1"/>
        <v>301200</v>
      </c>
      <c r="M24" s="7">
        <v>222604.359375</v>
      </c>
      <c r="N24" s="22">
        <f t="shared" si="2"/>
        <v>1.353073232014282</v>
      </c>
      <c r="O24" s="27">
        <v>2139</v>
      </c>
      <c r="P24" s="32">
        <f t="shared" si="3"/>
        <v>140.81346423562411</v>
      </c>
      <c r="Q24" s="37" t="s">
        <v>31</v>
      </c>
      <c r="R24" s="42">
        <f>ABS(N32-N24)*100</f>
        <v>35.894582264263164</v>
      </c>
      <c r="S24" t="s">
        <v>44</v>
      </c>
      <c r="U24" s="7">
        <v>114600</v>
      </c>
      <c r="V24" t="s">
        <v>33</v>
      </c>
      <c r="W24" s="17" t="s">
        <v>34</v>
      </c>
      <c r="X24" t="s">
        <v>87</v>
      </c>
      <c r="Y24" t="s">
        <v>35</v>
      </c>
      <c r="Z24">
        <v>401</v>
      </c>
      <c r="AA24">
        <v>72</v>
      </c>
    </row>
    <row r="25" spans="1:27" x14ac:dyDescent="0.25">
      <c r="A25" t="s">
        <v>88</v>
      </c>
      <c r="B25" t="s">
        <v>89</v>
      </c>
      <c r="C25" s="17">
        <v>44580</v>
      </c>
      <c r="D25" s="7">
        <v>127500</v>
      </c>
      <c r="E25" t="s">
        <v>29</v>
      </c>
      <c r="F25" t="s">
        <v>83</v>
      </c>
      <c r="G25" s="7">
        <v>195000</v>
      </c>
      <c r="H25" s="7">
        <v>98500</v>
      </c>
      <c r="I25" s="12">
        <f t="shared" si="0"/>
        <v>50.512820512820511</v>
      </c>
      <c r="J25" s="7">
        <v>196969</v>
      </c>
      <c r="K25" s="7">
        <v>95630</v>
      </c>
      <c r="L25" s="7">
        <f t="shared" si="1"/>
        <v>99370</v>
      </c>
      <c r="M25" s="7">
        <v>100236.3984375</v>
      </c>
      <c r="N25" s="22">
        <f t="shared" si="2"/>
        <v>0.99135644884487528</v>
      </c>
      <c r="O25" s="27">
        <v>1140</v>
      </c>
      <c r="P25" s="32">
        <f t="shared" si="3"/>
        <v>87.166666666666671</v>
      </c>
      <c r="Q25" s="37" t="s">
        <v>31</v>
      </c>
      <c r="R25" s="42">
        <f>ABS(N32-N25)*100</f>
        <v>0.2770960526775057</v>
      </c>
      <c r="S25" t="s">
        <v>44</v>
      </c>
      <c r="U25" s="7">
        <v>95630</v>
      </c>
      <c r="V25" t="s">
        <v>33</v>
      </c>
      <c r="W25" s="17" t="s">
        <v>34</v>
      </c>
      <c r="X25" t="s">
        <v>90</v>
      </c>
      <c r="Y25" t="s">
        <v>35</v>
      </c>
      <c r="Z25">
        <v>401</v>
      </c>
      <c r="AA25">
        <v>51</v>
      </c>
    </row>
    <row r="26" spans="1:27" x14ac:dyDescent="0.25">
      <c r="A26" t="s">
        <v>91</v>
      </c>
      <c r="B26" t="s">
        <v>92</v>
      </c>
      <c r="C26" s="17">
        <v>44104</v>
      </c>
      <c r="D26" s="7">
        <v>147500</v>
      </c>
      <c r="E26" t="s">
        <v>29</v>
      </c>
      <c r="F26" t="s">
        <v>93</v>
      </c>
      <c r="G26" s="7">
        <v>147500</v>
      </c>
      <c r="H26" s="7">
        <v>77400</v>
      </c>
      <c r="I26" s="12">
        <f t="shared" si="0"/>
        <v>52.474576271186443</v>
      </c>
      <c r="J26" s="7">
        <v>154719</v>
      </c>
      <c r="K26" s="7">
        <v>54900</v>
      </c>
      <c r="L26" s="7">
        <f t="shared" si="1"/>
        <v>92600</v>
      </c>
      <c r="M26" s="7">
        <v>98732.9375</v>
      </c>
      <c r="N26" s="22">
        <f t="shared" si="2"/>
        <v>0.93788357102208164</v>
      </c>
      <c r="O26" s="27">
        <v>1224</v>
      </c>
      <c r="P26" s="32">
        <f t="shared" si="3"/>
        <v>75.653594771241828</v>
      </c>
      <c r="Q26" s="37" t="s">
        <v>31</v>
      </c>
      <c r="R26" s="42">
        <f>ABS(N32-N26)*100</f>
        <v>5.6243838349568698</v>
      </c>
      <c r="S26" t="s">
        <v>32</v>
      </c>
      <c r="U26" s="7">
        <v>52400</v>
      </c>
      <c r="V26" t="s">
        <v>33</v>
      </c>
      <c r="W26" s="17" t="s">
        <v>34</v>
      </c>
      <c r="Y26" t="s">
        <v>35</v>
      </c>
      <c r="Z26">
        <v>401</v>
      </c>
      <c r="AA26">
        <v>64</v>
      </c>
    </row>
    <row r="27" spans="1:27" x14ac:dyDescent="0.25">
      <c r="A27" t="s">
        <v>94</v>
      </c>
      <c r="B27" t="s">
        <v>95</v>
      </c>
      <c r="C27" s="17">
        <v>44165</v>
      </c>
      <c r="D27" s="7">
        <v>325000</v>
      </c>
      <c r="E27" t="s">
        <v>29</v>
      </c>
      <c r="F27" t="s">
        <v>30</v>
      </c>
      <c r="G27" s="7">
        <v>325000</v>
      </c>
      <c r="H27" s="7">
        <v>138600</v>
      </c>
      <c r="I27" s="12">
        <f t="shared" si="0"/>
        <v>42.646153846153844</v>
      </c>
      <c r="J27" s="7">
        <v>277227</v>
      </c>
      <c r="K27" s="7">
        <v>93515</v>
      </c>
      <c r="L27" s="7">
        <f t="shared" si="1"/>
        <v>231485</v>
      </c>
      <c r="M27" s="7">
        <v>181713.15625</v>
      </c>
      <c r="N27" s="22">
        <f t="shared" si="2"/>
        <v>1.2739033583320964</v>
      </c>
      <c r="O27" s="27">
        <v>1292</v>
      </c>
      <c r="P27" s="32">
        <f t="shared" si="3"/>
        <v>179.16795665634675</v>
      </c>
      <c r="Q27" s="37" t="s">
        <v>31</v>
      </c>
      <c r="R27" s="42">
        <f>ABS(N32-N27)*100</f>
        <v>27.977594896044611</v>
      </c>
      <c r="S27" t="s">
        <v>32</v>
      </c>
      <c r="U27" s="7">
        <v>89080</v>
      </c>
      <c r="V27" t="s">
        <v>33</v>
      </c>
      <c r="W27" s="17" t="s">
        <v>34</v>
      </c>
      <c r="Y27" t="s">
        <v>35</v>
      </c>
      <c r="Z27">
        <v>401</v>
      </c>
      <c r="AA27">
        <v>82</v>
      </c>
    </row>
    <row r="28" spans="1:27" x14ac:dyDescent="0.25">
      <c r="A28" t="s">
        <v>96</v>
      </c>
      <c r="B28" t="s">
        <v>97</v>
      </c>
      <c r="C28" s="17">
        <v>44454</v>
      </c>
      <c r="D28" s="7">
        <v>160000</v>
      </c>
      <c r="E28" t="s">
        <v>29</v>
      </c>
      <c r="F28" t="s">
        <v>30</v>
      </c>
      <c r="G28" s="7">
        <v>158000</v>
      </c>
      <c r="H28" s="7">
        <v>84300</v>
      </c>
      <c r="I28" s="12">
        <f t="shared" si="0"/>
        <v>53.35443037974683</v>
      </c>
      <c r="J28" s="7">
        <v>168529</v>
      </c>
      <c r="K28" s="7">
        <v>65500</v>
      </c>
      <c r="L28" s="7">
        <f t="shared" si="1"/>
        <v>92500</v>
      </c>
      <c r="M28" s="7">
        <v>101908.015625</v>
      </c>
      <c r="N28" s="22">
        <f t="shared" si="2"/>
        <v>0.90768129899006655</v>
      </c>
      <c r="O28" s="27">
        <v>1236</v>
      </c>
      <c r="P28" s="32">
        <f t="shared" si="3"/>
        <v>74.838187702265373</v>
      </c>
      <c r="Q28" s="37" t="s">
        <v>31</v>
      </c>
      <c r="R28" s="42">
        <f>ABS(N32-N28)*100</f>
        <v>8.6446110381583789</v>
      </c>
      <c r="S28" t="s">
        <v>44</v>
      </c>
      <c r="U28" s="7">
        <v>65500</v>
      </c>
      <c r="V28" t="s">
        <v>33</v>
      </c>
      <c r="W28" s="17" t="s">
        <v>34</v>
      </c>
      <c r="Y28" t="s">
        <v>35</v>
      </c>
      <c r="Z28">
        <v>401</v>
      </c>
      <c r="AA28">
        <v>56</v>
      </c>
    </row>
    <row r="29" spans="1:27" ht="15.75" thickBot="1" x14ac:dyDescent="0.3">
      <c r="A29" t="s">
        <v>102</v>
      </c>
      <c r="B29" t="s">
        <v>103</v>
      </c>
      <c r="C29" s="17">
        <v>44014</v>
      </c>
      <c r="D29" s="7">
        <v>214000</v>
      </c>
      <c r="E29" t="s">
        <v>29</v>
      </c>
      <c r="F29" t="s">
        <v>83</v>
      </c>
      <c r="G29" s="7">
        <v>214000</v>
      </c>
      <c r="H29" s="7">
        <v>117800</v>
      </c>
      <c r="I29" s="12">
        <f t="shared" si="0"/>
        <v>55.046728971962622</v>
      </c>
      <c r="J29" s="7">
        <v>235557</v>
      </c>
      <c r="K29" s="7">
        <v>74400</v>
      </c>
      <c r="L29" s="7">
        <f t="shared" si="1"/>
        <v>139600</v>
      </c>
      <c r="M29" s="7">
        <v>159403.5625</v>
      </c>
      <c r="N29" s="22">
        <f t="shared" si="2"/>
        <v>0.87576461787044435</v>
      </c>
      <c r="O29" s="27">
        <v>1260</v>
      </c>
      <c r="P29" s="32">
        <f t="shared" si="3"/>
        <v>110.7936507936508</v>
      </c>
      <c r="Q29" s="37" t="s">
        <v>104</v>
      </c>
      <c r="R29" s="42">
        <f>ABS(N32-N29)*100</f>
        <v>11.8362791501206</v>
      </c>
      <c r="S29" t="s">
        <v>44</v>
      </c>
      <c r="U29" s="7">
        <v>74400</v>
      </c>
      <c r="V29" t="s">
        <v>33</v>
      </c>
      <c r="W29" s="17" t="s">
        <v>34</v>
      </c>
      <c r="X29" t="s">
        <v>105</v>
      </c>
      <c r="Y29" t="s">
        <v>106</v>
      </c>
      <c r="Z29">
        <v>401</v>
      </c>
      <c r="AA29">
        <v>69</v>
      </c>
    </row>
    <row r="30" spans="1:27" ht="15.75" thickTop="1" x14ac:dyDescent="0.25">
      <c r="A30" s="3"/>
      <c r="B30" s="3"/>
      <c r="C30" s="18" t="s">
        <v>107</v>
      </c>
      <c r="D30" s="8">
        <f>+SUM(D4:D29)</f>
        <v>5483500</v>
      </c>
      <c r="E30" s="3"/>
      <c r="F30" s="3"/>
      <c r="G30" s="8">
        <f>+SUM(G4:G29)</f>
        <v>5510164</v>
      </c>
      <c r="H30" s="8">
        <f>+SUM(H4:H29)</f>
        <v>2733100</v>
      </c>
      <c r="I30" s="13"/>
      <c r="J30" s="8">
        <f>+SUM(J4:J29)</f>
        <v>5535573</v>
      </c>
      <c r="K30" s="8"/>
      <c r="L30" s="8">
        <f>+SUM(L4:L29)</f>
        <v>3224836</v>
      </c>
      <c r="M30" s="8">
        <f>+SUM(M4:M29)</f>
        <v>3209604.1087355493</v>
      </c>
      <c r="N30" s="23"/>
      <c r="O30" s="28"/>
      <c r="P30" s="33">
        <f>AVERAGE(P4:P29)</f>
        <v>96.458914259330868</v>
      </c>
      <c r="Q30" s="38"/>
      <c r="R30" s="43">
        <f>ABS(N32-N31)*100</f>
        <v>1.0618313386802747</v>
      </c>
      <c r="S30" s="3"/>
      <c r="T30" s="3"/>
      <c r="U30" s="8"/>
      <c r="V30" s="3"/>
      <c r="W30" s="18"/>
      <c r="X30" s="3"/>
      <c r="Y30" s="3"/>
      <c r="Z30" s="3"/>
      <c r="AA30" s="3"/>
    </row>
    <row r="31" spans="1:27" x14ac:dyDescent="0.25">
      <c r="A31" s="4"/>
      <c r="B31" s="4"/>
      <c r="C31" s="19"/>
      <c r="D31" s="9"/>
      <c r="E31" s="4"/>
      <c r="F31" s="4"/>
      <c r="G31" s="9"/>
      <c r="H31" s="9" t="s">
        <v>108</v>
      </c>
      <c r="I31" s="14">
        <f>H30/G30*100</f>
        <v>49.601064505521073</v>
      </c>
      <c r="J31" s="9"/>
      <c r="K31" s="9"/>
      <c r="L31" s="9"/>
      <c r="M31" s="9" t="s">
        <v>109</v>
      </c>
      <c r="N31" s="24">
        <f>L30/M30</f>
        <v>1.0047457227584531</v>
      </c>
      <c r="O31" s="29"/>
      <c r="P31" s="34" t="s">
        <v>110</v>
      </c>
      <c r="Q31" s="39">
        <f>STDEV(N4:N29)</f>
        <v>0.24340055137687339</v>
      </c>
      <c r="R31" s="44"/>
      <c r="S31" s="4"/>
      <c r="T31" s="4"/>
      <c r="U31" s="9"/>
      <c r="V31" s="4"/>
      <c r="W31" s="19"/>
      <c r="X31" s="4"/>
      <c r="Y31" s="4"/>
      <c r="Z31" s="4"/>
      <c r="AA31" s="4"/>
    </row>
    <row r="32" spans="1:27" ht="15.75" thickBot="1" x14ac:dyDescent="0.3">
      <c r="A32" s="4"/>
      <c r="B32" s="5"/>
      <c r="C32" s="20"/>
      <c r="D32" s="10"/>
      <c r="E32" s="5"/>
      <c r="F32" s="5"/>
      <c r="G32" s="10"/>
      <c r="H32" s="10" t="s">
        <v>111</v>
      </c>
      <c r="I32" s="15">
        <f>STDEV(I4:I29)</f>
        <v>8.2686487266730442</v>
      </c>
      <c r="J32" s="10"/>
      <c r="K32" s="10"/>
      <c r="L32" s="10"/>
      <c r="M32" s="9" t="s">
        <v>112</v>
      </c>
      <c r="N32" s="25">
        <f>AVERAGE(N4:N29)</f>
        <v>0.99412740937165034</v>
      </c>
      <c r="O32" s="30"/>
      <c r="P32" s="35" t="s">
        <v>113</v>
      </c>
      <c r="Q32" s="46">
        <f>AVERAGE(R4:R29)</f>
        <v>19.361156039086538</v>
      </c>
      <c r="R32" s="45" t="s">
        <v>114</v>
      </c>
      <c r="S32" s="5">
        <f>+(Q32/N32)</f>
        <v>19.475527841369932</v>
      </c>
      <c r="T32" s="5"/>
      <c r="U32" s="10"/>
      <c r="V32" s="5"/>
      <c r="W32" s="20"/>
      <c r="X32" s="5"/>
      <c r="Y32" s="5"/>
      <c r="Z32" s="5"/>
      <c r="AA32" s="5"/>
    </row>
    <row r="33" spans="1:27" ht="16.5" thickBot="1" x14ac:dyDescent="0.3">
      <c r="A33" s="48" t="s">
        <v>116</v>
      </c>
      <c r="M33" s="49" t="s">
        <v>116</v>
      </c>
    </row>
    <row r="35" spans="1:27" x14ac:dyDescent="0.25">
      <c r="A35" t="s">
        <v>117</v>
      </c>
    </row>
    <row r="36" spans="1:27" x14ac:dyDescent="0.25">
      <c r="A36" t="s">
        <v>66</v>
      </c>
      <c r="B36" t="s">
        <v>67</v>
      </c>
      <c r="C36" s="17">
        <v>43957</v>
      </c>
      <c r="D36" s="7">
        <v>100000</v>
      </c>
      <c r="E36" t="s">
        <v>29</v>
      </c>
      <c r="F36" t="s">
        <v>30</v>
      </c>
      <c r="G36" s="7">
        <v>100000</v>
      </c>
      <c r="H36" s="7">
        <v>167200</v>
      </c>
      <c r="I36" s="12">
        <f>H36/G36*100</f>
        <v>167.2</v>
      </c>
      <c r="J36" s="7">
        <v>177539</v>
      </c>
      <c r="K36" s="7">
        <v>129108</v>
      </c>
      <c r="L36" s="7">
        <f>G36-K36</f>
        <v>-29108</v>
      </c>
      <c r="M36" s="7">
        <v>46883.833984375</v>
      </c>
      <c r="N36" s="22">
        <f>L36/M36</f>
        <v>-0.62085366162035382</v>
      </c>
      <c r="O36" s="27">
        <v>2192</v>
      </c>
      <c r="P36" s="32">
        <f>L36/O36</f>
        <v>-13.27919708029197</v>
      </c>
      <c r="Q36" s="37" t="s">
        <v>54</v>
      </c>
      <c r="R36" s="42">
        <f>ABS(N55-N36)*100</f>
        <v>62.085366162035385</v>
      </c>
      <c r="S36" t="s">
        <v>44</v>
      </c>
      <c r="U36" s="7">
        <v>126100</v>
      </c>
      <c r="V36" t="s">
        <v>33</v>
      </c>
      <c r="W36" s="17" t="s">
        <v>34</v>
      </c>
      <c r="Y36" t="s">
        <v>55</v>
      </c>
      <c r="Z36">
        <v>401</v>
      </c>
      <c r="AA36">
        <v>70</v>
      </c>
    </row>
    <row r="37" spans="1:27" x14ac:dyDescent="0.25">
      <c r="A37" t="s">
        <v>73</v>
      </c>
      <c r="B37" t="s">
        <v>74</v>
      </c>
      <c r="C37" s="17">
        <v>44130</v>
      </c>
      <c r="D37" s="7">
        <v>160000</v>
      </c>
      <c r="E37" t="s">
        <v>29</v>
      </c>
      <c r="F37" t="s">
        <v>30</v>
      </c>
      <c r="G37" s="7">
        <v>160000</v>
      </c>
      <c r="H37" s="7">
        <v>134900</v>
      </c>
      <c r="I37" s="12">
        <f>H37/G37*100</f>
        <v>84.3125</v>
      </c>
      <c r="J37" s="7">
        <v>269866</v>
      </c>
      <c r="K37" s="7">
        <v>170235</v>
      </c>
      <c r="L37" s="7">
        <f>G37-K37</f>
        <v>-10235</v>
      </c>
      <c r="M37" s="7">
        <v>98546.984375</v>
      </c>
      <c r="N37" s="22">
        <f>L37/M37</f>
        <v>-0.10385908878807333</v>
      </c>
      <c r="O37" s="27">
        <v>1460</v>
      </c>
      <c r="P37" s="32">
        <f>L37/O37</f>
        <v>-7.0102739726027394</v>
      </c>
      <c r="Q37" s="37" t="s">
        <v>54</v>
      </c>
      <c r="R37" s="42">
        <f>ABS(N53-N37)*100</f>
        <v>10.385908878807333</v>
      </c>
      <c r="S37" t="s">
        <v>44</v>
      </c>
      <c r="U37" s="7">
        <v>170235</v>
      </c>
      <c r="V37" t="s">
        <v>33</v>
      </c>
      <c r="W37" s="17" t="s">
        <v>34</v>
      </c>
      <c r="Y37" t="s">
        <v>55</v>
      </c>
      <c r="Z37">
        <v>401</v>
      </c>
      <c r="AA37">
        <v>54</v>
      </c>
    </row>
    <row r="38" spans="1:27" x14ac:dyDescent="0.25">
      <c r="A38" t="s">
        <v>98</v>
      </c>
      <c r="B38" t="s">
        <v>99</v>
      </c>
      <c r="C38" s="17">
        <v>44089</v>
      </c>
      <c r="D38" s="7">
        <v>70000</v>
      </c>
      <c r="E38" t="s">
        <v>29</v>
      </c>
      <c r="F38" t="s">
        <v>30</v>
      </c>
      <c r="G38" s="7">
        <v>70000</v>
      </c>
      <c r="H38" s="7">
        <v>71100</v>
      </c>
      <c r="I38" s="12">
        <f>H38/G38*100</f>
        <v>101.57142857142858</v>
      </c>
      <c r="J38" s="7">
        <v>142153</v>
      </c>
      <c r="K38" s="7">
        <v>69430</v>
      </c>
      <c r="L38" s="7">
        <f>G38-K38</f>
        <v>570</v>
      </c>
      <c r="M38" s="7">
        <v>71931.75</v>
      </c>
      <c r="N38" s="22">
        <f>L38/M38</f>
        <v>7.9241781271830597E-3</v>
      </c>
      <c r="O38" s="27">
        <v>1110</v>
      </c>
      <c r="P38" s="32">
        <f>L38/O38</f>
        <v>0.51351351351351349</v>
      </c>
      <c r="Q38" s="37" t="s">
        <v>31</v>
      </c>
      <c r="R38" s="42">
        <f>ABS(N43-N38)*100</f>
        <v>0.79241781271830591</v>
      </c>
      <c r="S38" t="s">
        <v>32</v>
      </c>
      <c r="U38" s="7">
        <v>69430</v>
      </c>
      <c r="V38" t="s">
        <v>33</v>
      </c>
      <c r="W38" s="17" t="s">
        <v>34</v>
      </c>
      <c r="Y38" t="s">
        <v>35</v>
      </c>
      <c r="Z38">
        <v>401</v>
      </c>
      <c r="AA38">
        <v>50</v>
      </c>
    </row>
    <row r="39" spans="1:27" x14ac:dyDescent="0.25">
      <c r="A39" t="s">
        <v>100</v>
      </c>
      <c r="B39" t="s">
        <v>101</v>
      </c>
      <c r="C39" s="17">
        <v>44120</v>
      </c>
      <c r="D39" s="7">
        <v>230000</v>
      </c>
      <c r="E39" t="s">
        <v>29</v>
      </c>
      <c r="F39" t="s">
        <v>83</v>
      </c>
      <c r="G39" s="7">
        <v>213900</v>
      </c>
      <c r="H39" s="7">
        <v>71500</v>
      </c>
      <c r="I39" s="12">
        <f>H39/G39*100</f>
        <v>33.426834969611967</v>
      </c>
      <c r="J39" s="7">
        <v>143098</v>
      </c>
      <c r="K39" s="7">
        <v>52400</v>
      </c>
      <c r="L39" s="7">
        <f>G39-K39</f>
        <v>161500</v>
      </c>
      <c r="M39" s="7">
        <v>89711.1796875</v>
      </c>
      <c r="N39" s="22">
        <f>L39/M39</f>
        <v>1.8002215617113635</v>
      </c>
      <c r="O39" s="27">
        <v>776</v>
      </c>
      <c r="P39" s="32">
        <f>L39/O39</f>
        <v>208.11855670103094</v>
      </c>
      <c r="Q39" s="37" t="s">
        <v>31</v>
      </c>
      <c r="R39" s="42">
        <f>ABS(N43-N39)*100</f>
        <v>180.02215617113634</v>
      </c>
      <c r="S39" t="s">
        <v>44</v>
      </c>
      <c r="U39" s="7">
        <v>52400</v>
      </c>
      <c r="V39" t="s">
        <v>33</v>
      </c>
      <c r="W39" s="17" t="s">
        <v>34</v>
      </c>
      <c r="Y39" t="s">
        <v>35</v>
      </c>
      <c r="Z39">
        <v>401</v>
      </c>
      <c r="AA39">
        <v>60</v>
      </c>
    </row>
  </sheetData>
  <conditionalFormatting sqref="A4:AA29">
    <cfRule type="expression" dxfId="9" priority="9" stopIfTrue="1">
      <formula>MOD(ROW(),4)&gt;1</formula>
    </cfRule>
    <cfRule type="expression" dxfId="8" priority="10" stopIfTrue="1">
      <formula>MOD(ROW(),4)&lt;2</formula>
    </cfRule>
  </conditionalFormatting>
  <conditionalFormatting sqref="A36:AA36">
    <cfRule type="expression" dxfId="7" priority="7" stopIfTrue="1">
      <formula>MOD(ROW(),4)&gt;1</formula>
    </cfRule>
    <cfRule type="expression" dxfId="6" priority="8" stopIfTrue="1">
      <formula>MOD(ROW(),4)&lt;2</formula>
    </cfRule>
  </conditionalFormatting>
  <conditionalFormatting sqref="A37:AA37">
    <cfRule type="expression" dxfId="5" priority="5" stopIfTrue="1">
      <formula>MOD(ROW(),4)&gt;1</formula>
    </cfRule>
    <cfRule type="expression" dxfId="4" priority="6" stopIfTrue="1">
      <formula>MOD(ROW(),4)&lt;2</formula>
    </cfRule>
  </conditionalFormatting>
  <conditionalFormatting sqref="A38:AA38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conditionalFormatting sqref="A39:AA39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25" right="0.25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8F339-7603-45BF-9C51-829115C99AA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E.C.F. Analysis</vt:lpstr>
      <vt:lpstr>Sheet1</vt:lpstr>
      <vt:lpstr>'E.C.F.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2023-01-18T19:38:33Z</cp:lastPrinted>
  <dcterms:created xsi:type="dcterms:W3CDTF">2023-01-18T19:21:46Z</dcterms:created>
  <dcterms:modified xsi:type="dcterms:W3CDTF">2023-03-09T20:43:21Z</dcterms:modified>
</cp:coreProperties>
</file>