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2022 Land values &amp; ECFs\"/>
    </mc:Choice>
  </mc:AlternateContent>
  <xr:revisionPtr revIDLastSave="0" documentId="13_ncr:1_{24D87796-7624-4BCF-9334-9FBB1722FD1E}" xr6:coauthVersionLast="47" xr6:coauthVersionMax="47" xr10:uidLastSave="{00000000-0000-0000-0000-000000000000}"/>
  <workbookProtection workbookAlgorithmName="SHA-512" workbookHashValue="ghBqUnA3CWv/HFOXiK6+3JsTn8dQRPgbh2BWpMFAjERQnnSPaG3HYN8SMox/8uHmLt9fO+4k0MYN35HRKHwMUQ==" workbookSaltValue="m1l6g1AbfIvx5aDhmxivOg==" workbookSpinCount="100000" lockStructure="1"/>
  <bookViews>
    <workbookView xWindow="-120" yWindow="-120" windowWidth="29040" windowHeight="15840" xr2:uid="{B6490646-458E-4F4C-BA0F-A234A28B747D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2" l="1"/>
  <c r="P34" i="2" s="1"/>
  <c r="I34" i="2"/>
  <c r="L33" i="2"/>
  <c r="P33" i="2" s="1"/>
  <c r="I33" i="2"/>
  <c r="L32" i="2"/>
  <c r="P32" i="2" s="1"/>
  <c r="I32" i="2"/>
  <c r="L31" i="2"/>
  <c r="N31" i="2" s="1"/>
  <c r="R31" i="2" s="1"/>
  <c r="I31" i="2"/>
  <c r="I4" i="2"/>
  <c r="L4" i="2"/>
  <c r="N4" i="2" s="1"/>
  <c r="I5" i="2"/>
  <c r="L5" i="2"/>
  <c r="N5" i="2" s="1"/>
  <c r="I6" i="2"/>
  <c r="L6" i="2"/>
  <c r="P6" i="2" s="1"/>
  <c r="I7" i="2"/>
  <c r="L7" i="2"/>
  <c r="N7" i="2" s="1"/>
  <c r="I8" i="2"/>
  <c r="L8" i="2"/>
  <c r="N8" i="2" s="1"/>
  <c r="I9" i="2"/>
  <c r="L9" i="2"/>
  <c r="N9" i="2" s="1"/>
  <c r="I10" i="2"/>
  <c r="L10" i="2"/>
  <c r="N10" i="2" s="1"/>
  <c r="I11" i="2"/>
  <c r="L11" i="2"/>
  <c r="N11" i="2" s="1"/>
  <c r="I12" i="2"/>
  <c r="L12" i="2"/>
  <c r="P12" i="2" s="1"/>
  <c r="I13" i="2"/>
  <c r="L13" i="2"/>
  <c r="N13" i="2" s="1"/>
  <c r="I14" i="2"/>
  <c r="L14" i="2"/>
  <c r="N14" i="2" s="1"/>
  <c r="I15" i="2"/>
  <c r="L15" i="2"/>
  <c r="P15" i="2" s="1"/>
  <c r="I16" i="2"/>
  <c r="L16" i="2"/>
  <c r="N16" i="2" s="1"/>
  <c r="I17" i="2"/>
  <c r="L17" i="2"/>
  <c r="N17" i="2" s="1"/>
  <c r="I18" i="2"/>
  <c r="L18" i="2"/>
  <c r="N18" i="2" s="1"/>
  <c r="I19" i="2"/>
  <c r="L19" i="2"/>
  <c r="P19" i="2" s="1"/>
  <c r="I20" i="2"/>
  <c r="L20" i="2"/>
  <c r="N20" i="2" s="1"/>
  <c r="I21" i="2"/>
  <c r="L21" i="2"/>
  <c r="N21" i="2" s="1"/>
  <c r="I22" i="2"/>
  <c r="L22" i="2"/>
  <c r="N22" i="2" s="1"/>
  <c r="I23" i="2"/>
  <c r="L23" i="2"/>
  <c r="N23" i="2" s="1"/>
  <c r="I24" i="2"/>
  <c r="L24" i="2"/>
  <c r="N24" i="2" s="1"/>
  <c r="D25" i="2"/>
  <c r="G25" i="2"/>
  <c r="H25" i="2"/>
  <c r="J25" i="2"/>
  <c r="M25" i="2"/>
  <c r="P9" i="2" l="1"/>
  <c r="P11" i="2"/>
  <c r="P5" i="2"/>
  <c r="P14" i="2"/>
  <c r="N34" i="2"/>
  <c r="R34" i="2" s="1"/>
  <c r="N15" i="2"/>
  <c r="N12" i="2"/>
  <c r="N33" i="2"/>
  <c r="R33" i="2" s="1"/>
  <c r="P17" i="2"/>
  <c r="I26" i="2"/>
  <c r="P8" i="2"/>
  <c r="N32" i="2"/>
  <c r="R32" i="2" s="1"/>
  <c r="P21" i="2"/>
  <c r="P24" i="2"/>
  <c r="N19" i="2"/>
  <c r="P18" i="2"/>
  <c r="N6" i="2"/>
  <c r="I27" i="2"/>
  <c r="P31" i="2"/>
  <c r="P23" i="2"/>
  <c r="P16" i="2"/>
  <c r="P4" i="2"/>
  <c r="P20" i="2"/>
  <c r="P13" i="2"/>
  <c r="P7" i="2"/>
  <c r="L25" i="2"/>
  <c r="N26" i="2" s="1"/>
  <c r="P22" i="2"/>
  <c r="P10" i="2"/>
  <c r="Q26" i="2" l="1"/>
  <c r="N27" i="2"/>
  <c r="R14" i="2" s="1"/>
  <c r="P25" i="2"/>
  <c r="R16" i="2" l="1"/>
  <c r="R9" i="2"/>
  <c r="R6" i="2"/>
  <c r="R24" i="2"/>
  <c r="R12" i="2"/>
  <c r="R5" i="2"/>
  <c r="R22" i="2"/>
  <c r="R8" i="2"/>
  <c r="R25" i="2"/>
  <c r="R19" i="2"/>
  <c r="R10" i="2"/>
  <c r="R17" i="2"/>
  <c r="R18" i="2"/>
  <c r="R4" i="2"/>
  <c r="R11" i="2"/>
  <c r="R23" i="2"/>
  <c r="R20" i="2"/>
  <c r="R21" i="2"/>
  <c r="R13" i="2"/>
  <c r="R15" i="2"/>
  <c r="R7" i="2"/>
  <c r="Q27" i="2" l="1"/>
  <c r="S27" i="2" s="1"/>
</calcChain>
</file>

<file path=xl/sharedStrings.xml><?xml version="1.0" encoding="utf-8"?>
<sst xmlns="http://schemas.openxmlformats.org/spreadsheetml/2006/main" count="214" uniqueCount="105">
  <si>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</si>
  <si>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</si>
  <si>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</si>
  <si>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</si>
  <si>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</si>
  <si>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</si>
  <si>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</si>
  <si>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</si>
  <si>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</si>
  <si>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</si>
  <si>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</si>
  <si>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</si>
  <si>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</si>
  <si>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</si>
  <si>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</si>
  <si>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</si>
  <si>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</si>
  <si>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</si>
  <si>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</si>
  <si>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</si>
  <si>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</si>
  <si>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Other Parcels in Sale</t>
  </si>
  <si>
    <t>Land Table</t>
  </si>
  <si>
    <t>050-002-300-006-00</t>
  </si>
  <si>
    <t>1674 BAKER LANE</t>
  </si>
  <si>
    <t>WD</t>
  </si>
  <si>
    <t>03-ARM'S LENGTH</t>
  </si>
  <si>
    <t>4</t>
  </si>
  <si>
    <t>1+ STORY</t>
  </si>
  <si>
    <t>SAND LAKE WATERFRONT</t>
  </si>
  <si>
    <t>050-002-300-012-50</t>
  </si>
  <si>
    <t>1678 BAKER LANE</t>
  </si>
  <si>
    <t>MOBILE HOME</t>
  </si>
  <si>
    <t>051-A10-001-010-00</t>
  </si>
  <si>
    <t>1800 COURT ST</t>
  </si>
  <si>
    <t>1 ST/ RANCH</t>
  </si>
  <si>
    <t>051-A10-002-010-00</t>
  </si>
  <si>
    <t>051-L10-000-038-00</t>
  </si>
  <si>
    <t>3650 LITTLE ISLAND DR</t>
  </si>
  <si>
    <t>7</t>
  </si>
  <si>
    <t>BASS, ROUND, ISLAND LAKE</t>
  </si>
  <si>
    <t>051-L10-000-058-00</t>
  </si>
  <si>
    <t>3730 INDIAN LAKE RD</t>
  </si>
  <si>
    <t>051-L10-000-059-00</t>
  </si>
  <si>
    <t>3750 INDIAN LAKE RD</t>
  </si>
  <si>
    <t>051-L10-000-066-00</t>
  </si>
  <si>
    <t>1954 WEST ST</t>
  </si>
  <si>
    <t>051-L10-000-068-00</t>
  </si>
  <si>
    <t>1970 WEST ST</t>
  </si>
  <si>
    <t>051-L20-001-005-00</t>
  </si>
  <si>
    <t>1975 SUNSET TR</t>
  </si>
  <si>
    <t>051-L20-003-001-00</t>
  </si>
  <si>
    <t>1992 LATHAM RD</t>
  </si>
  <si>
    <t>051-L20-003-010-00</t>
  </si>
  <si>
    <t>1948 LATHAM RD</t>
  </si>
  <si>
    <t>051-L21-000-009-00</t>
  </si>
  <si>
    <t>3503 SHADY LANE</t>
  </si>
  <si>
    <t>19-MULTI PARCEL ARM'S LENGTH</t>
  </si>
  <si>
    <t>5</t>
  </si>
  <si>
    <t>051-E10-000-253-10</t>
  </si>
  <si>
    <t>FLOYD LAKE WATERFRONT</t>
  </si>
  <si>
    <t>051-L21-000-011-00</t>
  </si>
  <si>
    <t>3511 SHADY LANE</t>
  </si>
  <si>
    <t>051-L21-000-032-00</t>
  </si>
  <si>
    <t>1864 WOLF LANE</t>
  </si>
  <si>
    <t>2 STORY</t>
  </si>
  <si>
    <t>051-P10-001-001-00</t>
  </si>
  <si>
    <t>1991 EASY ST</t>
  </si>
  <si>
    <t>051-P10-001-007-00</t>
  </si>
  <si>
    <t>1969 EASY ST</t>
  </si>
  <si>
    <t>051-P10-004-004-00</t>
  </si>
  <si>
    <t>3236 HENRY ST</t>
  </si>
  <si>
    <t>051-S30-000-001-00</t>
  </si>
  <si>
    <t>1398 LAKE DR</t>
  </si>
  <si>
    <t>051-S30-000-022-00</t>
  </si>
  <si>
    <t>051-S40-002-005-00</t>
  </si>
  <si>
    <t>3926 SAGINAW ST</t>
  </si>
  <si>
    <t>09-FAMILY SALE</t>
  </si>
  <si>
    <t>051-S40-002-007-00</t>
  </si>
  <si>
    <t>3930 SAGINAW ST</t>
  </si>
  <si>
    <t>051-W10-001-002-00</t>
  </si>
  <si>
    <t>1654 LITTLE AVE</t>
  </si>
  <si>
    <t>051-W10-001-012-00</t>
  </si>
  <si>
    <t>1604 LITTLE AVE</t>
  </si>
  <si>
    <t>051-W10-001-024-00</t>
  </si>
  <si>
    <t>1564 LITTLE AVE</t>
  </si>
  <si>
    <t>051-W10-001-025-00</t>
  </si>
  <si>
    <t>1562 LITTLE AVE</t>
  </si>
  <si>
    <t>051-W10-002-030-00, 051-W11-003-032-00</t>
  </si>
  <si>
    <t>051-W20-000-011-00</t>
  </si>
  <si>
    <t>1617 CHAPPEL WOODS TRAIL</t>
  </si>
  <si>
    <t>10</t>
  </si>
  <si>
    <t>051-W20-000-012-00</t>
  </si>
  <si>
    <t>CHAPPEL LAKE WATERFRONT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</si>
  <si>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</si>
  <si>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</si>
  <si>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</si>
  <si>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</si>
  <si>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</si>
  <si>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</si>
  <si>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</si>
  <si>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</si>
  <si>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All Waterfront areas ECF 2022</t>
  </si>
  <si>
    <t>Outliers</t>
  </si>
  <si>
    <t>Using 1.011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</si>
</sst>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3" xfId="0" applyFont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44B9-7D5C-4883-86CB-9BD8363466DA}">
  <dimension ref="A1:BH34"/>
  <sheetViews>
    <sheetView tabSelected="1" workbookViewId="0">
      <selection activeCell="X1" sqref="X1:X1048576"/>
    </sheetView>
  </sheetViews>
  <sheetFormatPr defaultRowHeight="15" x14ac:dyDescent="0.25"/>
  <cols>
    <col min="1" max="1" width="19" bestFit="1" customWidth="1"/>
    <col min="2" max="2" width="25.7109375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29.28515625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7" bestFit="1" customWidth="1"/>
    <col min="16" max="16" width="15.5703125" style="32" bestFit="1" customWidth="1"/>
    <col min="17" max="17" width="10.5703125" style="40" customWidth="1"/>
    <col min="18" max="18" width="18.85546875" style="42" bestFit="1" customWidth="1"/>
    <col min="19" max="19" width="13.7109375" bestFit="1" customWidth="1"/>
    <col min="20" max="20" width="9.42578125" bestFit="1" customWidth="1"/>
    <col min="21" max="21" width="10.7109375" style="7" bestFit="1" customWidth="1"/>
    <col min="22" max="22" width="38.42578125" bestFit="1" customWidth="1"/>
    <col min="23" max="23" width="26.85546875" bestFit="1" customWidth="1"/>
  </cols>
  <sheetData>
    <row r="1" spans="1:60" ht="18.75" x14ac:dyDescent="0.3">
      <c r="A1" s="47" t="s">
        <v>102</v>
      </c>
    </row>
    <row r="3" spans="1:60" x14ac:dyDescent="0.25">
      <c r="A3" s="1" t="s">
        <v>0</v>
      </c>
      <c r="B3" s="1" t="s">
        <v>1</v>
      </c>
      <c r="C3" s="16" t="s">
        <v>2</v>
      </c>
      <c r="D3" s="6" t="s">
        <v>3</v>
      </c>
      <c r="E3" s="1" t="s">
        <v>4</v>
      </c>
      <c r="F3" s="1" t="s">
        <v>5</v>
      </c>
      <c r="G3" s="6" t="s">
        <v>6</v>
      </c>
      <c r="H3" s="6" t="s">
        <v>7</v>
      </c>
      <c r="I3" s="11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21" t="s">
        <v>13</v>
      </c>
      <c r="O3" s="26" t="s">
        <v>14</v>
      </c>
      <c r="P3" s="31" t="s">
        <v>15</v>
      </c>
      <c r="Q3" s="36" t="s">
        <v>16</v>
      </c>
      <c r="R3" s="41" t="s">
        <v>17</v>
      </c>
      <c r="S3" s="1" t="s">
        <v>18</v>
      </c>
      <c r="T3" s="1" t="s">
        <v>19</v>
      </c>
      <c r="U3" s="6" t="s">
        <v>20</v>
      </c>
      <c r="V3" s="1" t="s">
        <v>21</v>
      </c>
      <c r="W3" s="1" t="s">
        <v>22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25">
      <c r="A4" t="s">
        <v>23</v>
      </c>
      <c r="B4" t="s">
        <v>24</v>
      </c>
      <c r="C4" s="17">
        <v>44079</v>
      </c>
      <c r="D4" s="7">
        <v>175000</v>
      </c>
      <c r="E4" t="s">
        <v>25</v>
      </c>
      <c r="F4" t="s">
        <v>26</v>
      </c>
      <c r="G4" s="7">
        <v>167500</v>
      </c>
      <c r="H4" s="7">
        <v>93800</v>
      </c>
      <c r="I4" s="12">
        <f t="shared" ref="I4:I24" si="0">H4/G4*100</f>
        <v>56.000000000000007</v>
      </c>
      <c r="J4" s="7">
        <v>187694</v>
      </c>
      <c r="K4" s="7">
        <v>70500</v>
      </c>
      <c r="L4" s="7">
        <f t="shared" ref="L4:L24" si="1">G4-K4</f>
        <v>97000</v>
      </c>
      <c r="M4" s="7">
        <v>113450.1484375</v>
      </c>
      <c r="N4" s="22">
        <f t="shared" ref="N4:N24" si="2">L4/M4</f>
        <v>0.85500108493412474</v>
      </c>
      <c r="O4" s="27">
        <v>1116</v>
      </c>
      <c r="P4" s="32">
        <f t="shared" ref="P4:P24" si="3">L4/O4</f>
        <v>86.917562724014331</v>
      </c>
      <c r="Q4" s="37" t="s">
        <v>27</v>
      </c>
      <c r="R4" s="42">
        <f>ABS(N27-N4)*100</f>
        <v>17.791425369745607</v>
      </c>
      <c r="S4" t="s">
        <v>28</v>
      </c>
      <c r="U4" s="7">
        <v>70500</v>
      </c>
      <c r="W4" t="s">
        <v>29</v>
      </c>
      <c r="AH4" s="2"/>
      <c r="AY4" s="2"/>
      <c r="BA4" s="2"/>
    </row>
    <row r="5" spans="1:60" x14ac:dyDescent="0.25">
      <c r="A5" t="s">
        <v>30</v>
      </c>
      <c r="B5" t="s">
        <v>31</v>
      </c>
      <c r="C5" s="17">
        <v>44051</v>
      </c>
      <c r="D5" s="7">
        <v>112500</v>
      </c>
      <c r="E5" t="s">
        <v>25</v>
      </c>
      <c r="F5" t="s">
        <v>26</v>
      </c>
      <c r="G5" s="7">
        <v>112500</v>
      </c>
      <c r="H5" s="7">
        <v>62800</v>
      </c>
      <c r="I5" s="12">
        <f t="shared" si="0"/>
        <v>55.822222222222216</v>
      </c>
      <c r="J5" s="7">
        <v>125669</v>
      </c>
      <c r="K5" s="7">
        <v>69090</v>
      </c>
      <c r="L5" s="7">
        <f t="shared" si="1"/>
        <v>43410</v>
      </c>
      <c r="M5" s="7">
        <v>54771.5390625</v>
      </c>
      <c r="N5" s="22">
        <f t="shared" si="2"/>
        <v>0.79256491132127382</v>
      </c>
      <c r="O5" s="27">
        <v>1344</v>
      </c>
      <c r="P5" s="32">
        <f t="shared" si="3"/>
        <v>32.299107142857146</v>
      </c>
      <c r="Q5" s="37" t="s">
        <v>27</v>
      </c>
      <c r="R5" s="42">
        <f>ABS(N27-N5)*100</f>
        <v>24.0350427310307</v>
      </c>
      <c r="S5" t="s">
        <v>32</v>
      </c>
      <c r="U5" s="7">
        <v>69090</v>
      </c>
      <c r="W5" t="s">
        <v>29</v>
      </c>
    </row>
    <row r="6" spans="1:60" x14ac:dyDescent="0.25">
      <c r="A6" t="s">
        <v>33</v>
      </c>
      <c r="B6" t="s">
        <v>34</v>
      </c>
      <c r="C6" s="17">
        <v>43705</v>
      </c>
      <c r="D6" s="7">
        <v>77500</v>
      </c>
      <c r="E6" t="s">
        <v>25</v>
      </c>
      <c r="F6" t="s">
        <v>26</v>
      </c>
      <c r="G6" s="7">
        <v>69800</v>
      </c>
      <c r="H6" s="7">
        <v>41900</v>
      </c>
      <c r="I6" s="12">
        <f t="shared" si="0"/>
        <v>60.02865329512894</v>
      </c>
      <c r="J6" s="7">
        <v>89873</v>
      </c>
      <c r="K6" s="7">
        <v>40745</v>
      </c>
      <c r="L6" s="7">
        <f t="shared" si="1"/>
        <v>29055</v>
      </c>
      <c r="M6" s="7">
        <v>50762.2099609375</v>
      </c>
      <c r="N6" s="22">
        <f t="shared" si="2"/>
        <v>0.57237460745618407</v>
      </c>
      <c r="O6" s="27">
        <v>862</v>
      </c>
      <c r="P6" s="32">
        <f t="shared" si="3"/>
        <v>33.706496519721576</v>
      </c>
      <c r="Q6" s="37" t="s">
        <v>27</v>
      </c>
      <c r="R6" s="42">
        <f>ABS(N27-N6)*100</f>
        <v>46.054073117539673</v>
      </c>
      <c r="S6" t="s">
        <v>35</v>
      </c>
      <c r="U6" s="7">
        <v>39200</v>
      </c>
      <c r="V6" t="s">
        <v>36</v>
      </c>
      <c r="W6" t="s">
        <v>29</v>
      </c>
    </row>
    <row r="7" spans="1:60" x14ac:dyDescent="0.25">
      <c r="A7" t="s">
        <v>37</v>
      </c>
      <c r="B7" t="s">
        <v>38</v>
      </c>
      <c r="C7" s="17">
        <v>44050</v>
      </c>
      <c r="D7" s="7">
        <v>134900</v>
      </c>
      <c r="E7" t="s">
        <v>25</v>
      </c>
      <c r="F7" t="s">
        <v>26</v>
      </c>
      <c r="G7" s="7">
        <v>134900</v>
      </c>
      <c r="H7" s="7">
        <v>76800</v>
      </c>
      <c r="I7" s="12">
        <f t="shared" si="0"/>
        <v>56.931060044477391</v>
      </c>
      <c r="J7" s="7">
        <v>153621</v>
      </c>
      <c r="K7" s="7">
        <v>79500</v>
      </c>
      <c r="L7" s="7">
        <f t="shared" si="1"/>
        <v>55400</v>
      </c>
      <c r="M7" s="7">
        <v>71753.1484375</v>
      </c>
      <c r="N7" s="22">
        <f t="shared" si="2"/>
        <v>0.77209155565146692</v>
      </c>
      <c r="O7" s="27">
        <v>910</v>
      </c>
      <c r="P7" s="32">
        <f t="shared" si="3"/>
        <v>60.879120879120876</v>
      </c>
      <c r="Q7" s="37" t="s">
        <v>39</v>
      </c>
      <c r="R7" s="42">
        <f>ABS(N27-N7)*100</f>
        <v>26.082378298011388</v>
      </c>
      <c r="S7" t="s">
        <v>28</v>
      </c>
      <c r="U7" s="7">
        <v>79500</v>
      </c>
      <c r="W7" t="s">
        <v>40</v>
      </c>
    </row>
    <row r="8" spans="1:60" x14ac:dyDescent="0.25">
      <c r="A8" t="s">
        <v>41</v>
      </c>
      <c r="B8" t="s">
        <v>42</v>
      </c>
      <c r="C8" s="17">
        <v>44183</v>
      </c>
      <c r="D8" s="7">
        <v>255000</v>
      </c>
      <c r="E8" t="s">
        <v>25</v>
      </c>
      <c r="F8" t="s">
        <v>26</v>
      </c>
      <c r="G8" s="7">
        <v>247000</v>
      </c>
      <c r="H8" s="7">
        <v>108600</v>
      </c>
      <c r="I8" s="12">
        <f t="shared" si="0"/>
        <v>43.967611336032384</v>
      </c>
      <c r="J8" s="7">
        <v>217117</v>
      </c>
      <c r="K8" s="7">
        <v>120575</v>
      </c>
      <c r="L8" s="7">
        <f t="shared" si="1"/>
        <v>126425</v>
      </c>
      <c r="M8" s="7">
        <v>93457.887622519396</v>
      </c>
      <c r="N8" s="22">
        <f t="shared" si="2"/>
        <v>1.3527483149483996</v>
      </c>
      <c r="O8" s="27">
        <v>1028</v>
      </c>
      <c r="P8" s="32">
        <f t="shared" si="3"/>
        <v>122.98151750972762</v>
      </c>
      <c r="Q8" s="37" t="s">
        <v>39</v>
      </c>
      <c r="R8" s="42">
        <f>ABS(N27-N8)*100</f>
        <v>31.983297631681886</v>
      </c>
      <c r="S8" t="s">
        <v>35</v>
      </c>
      <c r="U8" s="7">
        <v>120575</v>
      </c>
      <c r="W8" t="s">
        <v>40</v>
      </c>
    </row>
    <row r="9" spans="1:60" x14ac:dyDescent="0.25">
      <c r="A9" t="s">
        <v>43</v>
      </c>
      <c r="B9" t="s">
        <v>44</v>
      </c>
      <c r="C9" s="17">
        <v>44088</v>
      </c>
      <c r="D9" s="7">
        <v>310000</v>
      </c>
      <c r="E9" t="s">
        <v>25</v>
      </c>
      <c r="F9" t="s">
        <v>26</v>
      </c>
      <c r="G9" s="7">
        <v>310000</v>
      </c>
      <c r="H9" s="7">
        <v>150000</v>
      </c>
      <c r="I9" s="12">
        <f t="shared" si="0"/>
        <v>48.387096774193552</v>
      </c>
      <c r="J9" s="7">
        <v>299940</v>
      </c>
      <c r="K9" s="7">
        <v>137800</v>
      </c>
      <c r="L9" s="7">
        <f t="shared" si="1"/>
        <v>172200</v>
      </c>
      <c r="M9" s="7">
        <v>156960.3125</v>
      </c>
      <c r="N9" s="22">
        <f t="shared" si="2"/>
        <v>1.0970926169632849</v>
      </c>
      <c r="O9" s="27">
        <v>2520</v>
      </c>
      <c r="P9" s="32">
        <f t="shared" si="3"/>
        <v>68.333333333333329</v>
      </c>
      <c r="Q9" s="37" t="s">
        <v>39</v>
      </c>
      <c r="R9" s="42">
        <f>ABS(N27-N9)*100</f>
        <v>6.4177278331704057</v>
      </c>
      <c r="S9" t="s">
        <v>35</v>
      </c>
      <c r="U9" s="7">
        <v>137800</v>
      </c>
      <c r="W9" t="s">
        <v>40</v>
      </c>
    </row>
    <row r="10" spans="1:60" x14ac:dyDescent="0.25">
      <c r="A10" t="s">
        <v>45</v>
      </c>
      <c r="B10" t="s">
        <v>46</v>
      </c>
      <c r="C10" s="17">
        <v>43630</v>
      </c>
      <c r="D10" s="7">
        <v>219900</v>
      </c>
      <c r="E10" t="s">
        <v>25</v>
      </c>
      <c r="F10" t="s">
        <v>26</v>
      </c>
      <c r="G10" s="7">
        <v>219900</v>
      </c>
      <c r="H10" s="7">
        <v>129800</v>
      </c>
      <c r="I10" s="12">
        <f t="shared" si="0"/>
        <v>59.026830377444298</v>
      </c>
      <c r="J10" s="7">
        <v>259645</v>
      </c>
      <c r="K10" s="7">
        <v>88125</v>
      </c>
      <c r="L10" s="7">
        <f t="shared" si="1"/>
        <v>131775</v>
      </c>
      <c r="M10" s="7">
        <v>166040.65625</v>
      </c>
      <c r="N10" s="22">
        <f t="shared" si="2"/>
        <v>0.79363092736511631</v>
      </c>
      <c r="O10" s="27">
        <v>1584</v>
      </c>
      <c r="P10" s="32">
        <f t="shared" si="3"/>
        <v>83.191287878787875</v>
      </c>
      <c r="Q10" s="37" t="s">
        <v>39</v>
      </c>
      <c r="R10" s="42">
        <f>ABS(N27-N10)*100</f>
        <v>23.928441126646447</v>
      </c>
      <c r="S10" t="s">
        <v>28</v>
      </c>
      <c r="U10" s="7">
        <v>86125</v>
      </c>
      <c r="W10" t="s">
        <v>40</v>
      </c>
    </row>
    <row r="11" spans="1:60" x14ac:dyDescent="0.25">
      <c r="A11" t="s">
        <v>51</v>
      </c>
      <c r="B11" t="s">
        <v>52</v>
      </c>
      <c r="C11" s="17">
        <v>43665</v>
      </c>
      <c r="D11" s="7">
        <v>179900</v>
      </c>
      <c r="E11" t="s">
        <v>25</v>
      </c>
      <c r="F11" t="s">
        <v>26</v>
      </c>
      <c r="G11" s="7">
        <v>179900</v>
      </c>
      <c r="H11" s="7">
        <v>77700</v>
      </c>
      <c r="I11" s="12">
        <f t="shared" si="0"/>
        <v>43.190661478599225</v>
      </c>
      <c r="J11" s="7">
        <v>155393</v>
      </c>
      <c r="K11" s="7">
        <v>68043</v>
      </c>
      <c r="L11" s="7">
        <f t="shared" si="1"/>
        <v>111857</v>
      </c>
      <c r="M11" s="7">
        <v>84559.5390625</v>
      </c>
      <c r="N11" s="22">
        <f t="shared" si="2"/>
        <v>1.3228194150552759</v>
      </c>
      <c r="O11" s="27">
        <v>984</v>
      </c>
      <c r="P11" s="32">
        <f t="shared" si="3"/>
        <v>113.67581300813008</v>
      </c>
      <c r="Q11" s="37" t="s">
        <v>39</v>
      </c>
      <c r="R11" s="42">
        <f>ABS(N27-N11)*100</f>
        <v>28.990407642369508</v>
      </c>
      <c r="S11" t="s">
        <v>35</v>
      </c>
      <c r="U11" s="7">
        <v>66250</v>
      </c>
      <c r="W11" t="s">
        <v>40</v>
      </c>
    </row>
    <row r="12" spans="1:60" x14ac:dyDescent="0.25">
      <c r="A12" t="s">
        <v>53</v>
      </c>
      <c r="B12" t="s">
        <v>54</v>
      </c>
      <c r="C12" s="17">
        <v>43644</v>
      </c>
      <c r="D12" s="7">
        <v>122200</v>
      </c>
      <c r="E12" t="s">
        <v>25</v>
      </c>
      <c r="F12" t="s">
        <v>26</v>
      </c>
      <c r="G12" s="7">
        <v>122200</v>
      </c>
      <c r="H12" s="7">
        <v>56800</v>
      </c>
      <c r="I12" s="12">
        <f t="shared" si="0"/>
        <v>46.481178396072018</v>
      </c>
      <c r="J12" s="7">
        <v>113596</v>
      </c>
      <c r="K12" s="7">
        <v>59625</v>
      </c>
      <c r="L12" s="7">
        <f t="shared" si="1"/>
        <v>62575</v>
      </c>
      <c r="M12" s="7">
        <v>52246.85546875</v>
      </c>
      <c r="N12" s="22">
        <f t="shared" si="2"/>
        <v>1.1976797347627455</v>
      </c>
      <c r="O12" s="27">
        <v>718</v>
      </c>
      <c r="P12" s="32">
        <f t="shared" si="3"/>
        <v>87.151810584958213</v>
      </c>
      <c r="Q12" s="37" t="s">
        <v>39</v>
      </c>
      <c r="R12" s="42">
        <f>ABS(N27-N12)*100</f>
        <v>16.476439613116469</v>
      </c>
      <c r="S12" t="s">
        <v>35</v>
      </c>
      <c r="U12" s="7">
        <v>59625</v>
      </c>
      <c r="W12" t="s">
        <v>40</v>
      </c>
    </row>
    <row r="13" spans="1:60" x14ac:dyDescent="0.25">
      <c r="A13" t="s">
        <v>55</v>
      </c>
      <c r="B13" t="s">
        <v>56</v>
      </c>
      <c r="C13" s="17">
        <v>43707</v>
      </c>
      <c r="D13" s="7">
        <v>191000</v>
      </c>
      <c r="E13" t="s">
        <v>25</v>
      </c>
      <c r="F13" t="s">
        <v>57</v>
      </c>
      <c r="G13" s="7">
        <v>191000</v>
      </c>
      <c r="H13" s="7">
        <v>93200</v>
      </c>
      <c r="I13" s="12">
        <f t="shared" si="0"/>
        <v>48.795811518324605</v>
      </c>
      <c r="J13" s="7">
        <v>186355</v>
      </c>
      <c r="K13" s="7">
        <v>53013</v>
      </c>
      <c r="L13" s="7">
        <f t="shared" si="1"/>
        <v>137987</v>
      </c>
      <c r="M13" s="7">
        <v>129082.28125</v>
      </c>
      <c r="N13" s="22">
        <f t="shared" si="2"/>
        <v>1.0689848262965991</v>
      </c>
      <c r="O13" s="27">
        <v>1472</v>
      </c>
      <c r="P13" s="32">
        <f t="shared" si="3"/>
        <v>93.741168478260875</v>
      </c>
      <c r="Q13" s="37" t="s">
        <v>58</v>
      </c>
      <c r="R13" s="42">
        <f>ABS(N27-N13)*100</f>
        <v>3.6069487665018274</v>
      </c>
      <c r="S13" t="s">
        <v>35</v>
      </c>
      <c r="U13" s="7">
        <v>53013</v>
      </c>
      <c r="V13" t="s">
        <v>59</v>
      </c>
      <c r="W13" t="s">
        <v>60</v>
      </c>
    </row>
    <row r="14" spans="1:60" x14ac:dyDescent="0.25">
      <c r="A14" t="s">
        <v>61</v>
      </c>
      <c r="B14" t="s">
        <v>62</v>
      </c>
      <c r="C14" s="17">
        <v>43707</v>
      </c>
      <c r="D14" s="7">
        <v>145000</v>
      </c>
      <c r="E14" t="s">
        <v>25</v>
      </c>
      <c r="F14" t="s">
        <v>26</v>
      </c>
      <c r="G14" s="7">
        <v>145000</v>
      </c>
      <c r="H14" s="7">
        <v>66100</v>
      </c>
      <c r="I14" s="12">
        <f t="shared" si="0"/>
        <v>45.586206896551722</v>
      </c>
      <c r="J14" s="7">
        <v>132236</v>
      </c>
      <c r="K14" s="7">
        <v>58591</v>
      </c>
      <c r="L14" s="7">
        <f t="shared" si="1"/>
        <v>86409</v>
      </c>
      <c r="M14" s="7">
        <v>71292.3515625</v>
      </c>
      <c r="N14" s="22">
        <f t="shared" si="2"/>
        <v>1.2120374501077813</v>
      </c>
      <c r="O14" s="27">
        <v>864</v>
      </c>
      <c r="P14" s="32">
        <f t="shared" si="3"/>
        <v>100.01041666666667</v>
      </c>
      <c r="Q14" s="37" t="s">
        <v>58</v>
      </c>
      <c r="R14" s="42">
        <f>ABS(N27-N14)*100</f>
        <v>17.912211147620049</v>
      </c>
      <c r="S14" t="s">
        <v>35</v>
      </c>
      <c r="U14" s="7">
        <v>54880</v>
      </c>
      <c r="W14" t="s">
        <v>60</v>
      </c>
    </row>
    <row r="15" spans="1:60" x14ac:dyDescent="0.25">
      <c r="A15" t="s">
        <v>63</v>
      </c>
      <c r="B15" t="s">
        <v>64</v>
      </c>
      <c r="C15" s="17">
        <v>43966</v>
      </c>
      <c r="D15" s="7">
        <v>174000</v>
      </c>
      <c r="E15" t="s">
        <v>25</v>
      </c>
      <c r="F15" t="s">
        <v>26</v>
      </c>
      <c r="G15" s="7">
        <v>174000</v>
      </c>
      <c r="H15" s="7">
        <v>92700</v>
      </c>
      <c r="I15" s="12">
        <f t="shared" si="0"/>
        <v>53.275862068965516</v>
      </c>
      <c r="J15" s="7">
        <v>185493</v>
      </c>
      <c r="K15" s="7">
        <v>54880</v>
      </c>
      <c r="L15" s="7">
        <f t="shared" si="1"/>
        <v>119120</v>
      </c>
      <c r="M15" s="7">
        <v>126440.4609375</v>
      </c>
      <c r="N15" s="22">
        <f t="shared" si="2"/>
        <v>0.94210349374541957</v>
      </c>
      <c r="O15" s="27">
        <v>1722</v>
      </c>
      <c r="P15" s="32">
        <f t="shared" si="3"/>
        <v>69.17537746806039</v>
      </c>
      <c r="Q15" s="37" t="s">
        <v>58</v>
      </c>
      <c r="R15" s="42">
        <f>ABS(N27-N15)*100</f>
        <v>9.0811844886161239</v>
      </c>
      <c r="S15" t="s">
        <v>65</v>
      </c>
      <c r="U15" s="7">
        <v>54880</v>
      </c>
      <c r="W15" t="s">
        <v>60</v>
      </c>
    </row>
    <row r="16" spans="1:60" x14ac:dyDescent="0.25">
      <c r="A16" t="s">
        <v>68</v>
      </c>
      <c r="B16" t="s">
        <v>69</v>
      </c>
      <c r="C16" s="17">
        <v>43753</v>
      </c>
      <c r="D16" s="7">
        <v>165000</v>
      </c>
      <c r="E16" t="s">
        <v>25</v>
      </c>
      <c r="F16" t="s">
        <v>26</v>
      </c>
      <c r="G16" s="7">
        <v>165000</v>
      </c>
      <c r="H16" s="7">
        <v>77600</v>
      </c>
      <c r="I16" s="12">
        <f t="shared" si="0"/>
        <v>47.030303030303031</v>
      </c>
      <c r="J16" s="7">
        <v>155243</v>
      </c>
      <c r="K16" s="7">
        <v>67050</v>
      </c>
      <c r="L16" s="7">
        <f t="shared" si="1"/>
        <v>97950</v>
      </c>
      <c r="M16" s="7">
        <v>85375.6015625</v>
      </c>
      <c r="N16" s="22">
        <f t="shared" si="2"/>
        <v>1.1472832777441082</v>
      </c>
      <c r="O16" s="27">
        <v>912</v>
      </c>
      <c r="P16" s="32">
        <f t="shared" si="3"/>
        <v>107.40131578947368</v>
      </c>
      <c r="Q16" s="37" t="s">
        <v>39</v>
      </c>
      <c r="R16" s="42">
        <f>ABS(N27-N16)*100</f>
        <v>11.436793911252741</v>
      </c>
      <c r="S16" t="s">
        <v>35</v>
      </c>
      <c r="U16" s="7">
        <v>66250</v>
      </c>
      <c r="W16" t="s">
        <v>40</v>
      </c>
    </row>
    <row r="17" spans="1:23" x14ac:dyDescent="0.25">
      <c r="A17" t="s">
        <v>70</v>
      </c>
      <c r="B17" t="s">
        <v>71</v>
      </c>
      <c r="C17" s="17">
        <v>44083</v>
      </c>
      <c r="D17" s="7">
        <v>160000</v>
      </c>
      <c r="E17" t="s">
        <v>25</v>
      </c>
      <c r="F17" t="s">
        <v>26</v>
      </c>
      <c r="G17" s="7">
        <v>160000</v>
      </c>
      <c r="H17" s="7">
        <v>88400</v>
      </c>
      <c r="I17" s="12">
        <f t="shared" si="0"/>
        <v>55.25</v>
      </c>
      <c r="J17" s="7">
        <v>176810</v>
      </c>
      <c r="K17" s="7">
        <v>66250</v>
      </c>
      <c r="L17" s="7">
        <f t="shared" si="1"/>
        <v>93750</v>
      </c>
      <c r="M17" s="7">
        <v>107028.0703125</v>
      </c>
      <c r="N17" s="22">
        <f t="shared" si="2"/>
        <v>0.87593843116361192</v>
      </c>
      <c r="O17" s="27">
        <v>1104</v>
      </c>
      <c r="P17" s="32">
        <f t="shared" si="3"/>
        <v>84.918478260869563</v>
      </c>
      <c r="Q17" s="37" t="s">
        <v>39</v>
      </c>
      <c r="R17" s="42">
        <f>ABS(N27-N17)*100</f>
        <v>15.697690746796889</v>
      </c>
      <c r="S17" t="s">
        <v>28</v>
      </c>
      <c r="U17" s="7">
        <v>66250</v>
      </c>
      <c r="W17" t="s">
        <v>40</v>
      </c>
    </row>
    <row r="18" spans="1:23" x14ac:dyDescent="0.25">
      <c r="A18" t="s">
        <v>72</v>
      </c>
      <c r="B18" t="s">
        <v>73</v>
      </c>
      <c r="C18" s="17">
        <v>43924</v>
      </c>
      <c r="D18" s="7">
        <v>246000</v>
      </c>
      <c r="E18" t="s">
        <v>25</v>
      </c>
      <c r="F18" t="s">
        <v>57</v>
      </c>
      <c r="G18" s="7">
        <v>246000</v>
      </c>
      <c r="H18" s="7">
        <v>162200</v>
      </c>
      <c r="I18" s="12">
        <f t="shared" si="0"/>
        <v>65.934959349593498</v>
      </c>
      <c r="J18" s="7">
        <v>324419</v>
      </c>
      <c r="K18" s="7">
        <v>114600</v>
      </c>
      <c r="L18" s="7">
        <f t="shared" si="1"/>
        <v>131400</v>
      </c>
      <c r="M18" s="7">
        <v>203116.171875</v>
      </c>
      <c r="N18" s="22">
        <f t="shared" si="2"/>
        <v>0.64692042384919035</v>
      </c>
      <c r="O18" s="27">
        <v>2139</v>
      </c>
      <c r="P18" s="32">
        <f t="shared" si="3"/>
        <v>61.430575035063114</v>
      </c>
      <c r="Q18" s="37" t="s">
        <v>27</v>
      </c>
      <c r="R18" s="42">
        <f>ABS(N27-N18)*100</f>
        <v>38.599491478239045</v>
      </c>
      <c r="S18" t="s">
        <v>35</v>
      </c>
      <c r="U18" s="7">
        <v>114600</v>
      </c>
      <c r="V18" t="s">
        <v>74</v>
      </c>
      <c r="W18" t="s">
        <v>29</v>
      </c>
    </row>
    <row r="19" spans="1:23" x14ac:dyDescent="0.25">
      <c r="A19" t="s">
        <v>75</v>
      </c>
      <c r="B19" t="s">
        <v>76</v>
      </c>
      <c r="C19" s="17">
        <v>44104</v>
      </c>
      <c r="D19" s="7">
        <v>147500</v>
      </c>
      <c r="E19" t="s">
        <v>25</v>
      </c>
      <c r="F19" t="s">
        <v>77</v>
      </c>
      <c r="G19" s="7">
        <v>147500</v>
      </c>
      <c r="H19" s="7">
        <v>76100</v>
      </c>
      <c r="I19" s="12">
        <f t="shared" si="0"/>
        <v>51.593220338983045</v>
      </c>
      <c r="J19" s="7">
        <v>152129</v>
      </c>
      <c r="K19" s="7">
        <v>58900</v>
      </c>
      <c r="L19" s="7">
        <f t="shared" si="1"/>
        <v>88600</v>
      </c>
      <c r="M19" s="7">
        <v>90250.7265625</v>
      </c>
      <c r="N19" s="22">
        <f t="shared" si="2"/>
        <v>0.9817095482177991</v>
      </c>
      <c r="O19" s="27">
        <v>1224</v>
      </c>
      <c r="P19" s="32">
        <f t="shared" si="3"/>
        <v>72.385620915032675</v>
      </c>
      <c r="Q19" s="37" t="s">
        <v>27</v>
      </c>
      <c r="R19" s="42">
        <f>ABS(N27-N19)*100</f>
        <v>5.1205790413781704</v>
      </c>
      <c r="S19" t="s">
        <v>28</v>
      </c>
      <c r="U19" s="7">
        <v>56400</v>
      </c>
      <c r="W19" t="s">
        <v>29</v>
      </c>
    </row>
    <row r="20" spans="1:23" x14ac:dyDescent="0.25">
      <c r="A20" t="s">
        <v>78</v>
      </c>
      <c r="B20" t="s">
        <v>79</v>
      </c>
      <c r="C20" s="17">
        <v>44165</v>
      </c>
      <c r="D20" s="7">
        <v>325000</v>
      </c>
      <c r="E20" t="s">
        <v>25</v>
      </c>
      <c r="F20" t="s">
        <v>26</v>
      </c>
      <c r="G20" s="7">
        <v>325000</v>
      </c>
      <c r="H20" s="7">
        <v>135500</v>
      </c>
      <c r="I20" s="12">
        <f t="shared" si="0"/>
        <v>41.692307692307686</v>
      </c>
      <c r="J20" s="7">
        <v>270937</v>
      </c>
      <c r="K20" s="7">
        <v>99936</v>
      </c>
      <c r="L20" s="7">
        <f t="shared" si="1"/>
        <v>225064</v>
      </c>
      <c r="M20" s="7">
        <v>165538.234375</v>
      </c>
      <c r="N20" s="22">
        <f t="shared" si="2"/>
        <v>1.3595892263182778</v>
      </c>
      <c r="O20" s="27">
        <v>1292</v>
      </c>
      <c r="P20" s="32">
        <f t="shared" si="3"/>
        <v>174.19814241486068</v>
      </c>
      <c r="Q20" s="37" t="s">
        <v>27</v>
      </c>
      <c r="R20" s="42">
        <f>ABS(N27-N20)*100</f>
        <v>32.667388768669703</v>
      </c>
      <c r="S20" t="s">
        <v>28</v>
      </c>
      <c r="U20" s="7">
        <v>95880</v>
      </c>
      <c r="W20" t="s">
        <v>29</v>
      </c>
    </row>
    <row r="21" spans="1:23" x14ac:dyDescent="0.25">
      <c r="A21" t="s">
        <v>82</v>
      </c>
      <c r="B21" t="s">
        <v>83</v>
      </c>
      <c r="C21" s="17">
        <v>43875</v>
      </c>
      <c r="D21" s="7">
        <v>177000</v>
      </c>
      <c r="E21" t="s">
        <v>25</v>
      </c>
      <c r="F21" t="s">
        <v>26</v>
      </c>
      <c r="G21" s="7">
        <v>177000</v>
      </c>
      <c r="H21" s="7">
        <v>89500</v>
      </c>
      <c r="I21" s="12">
        <f t="shared" si="0"/>
        <v>50.564971751412422</v>
      </c>
      <c r="J21" s="7">
        <v>179053</v>
      </c>
      <c r="K21" s="7">
        <v>70500</v>
      </c>
      <c r="L21" s="7">
        <f t="shared" si="1"/>
        <v>106500</v>
      </c>
      <c r="M21" s="7">
        <v>105085.1875</v>
      </c>
      <c r="N21" s="22">
        <f t="shared" si="2"/>
        <v>1.0134634817109691</v>
      </c>
      <c r="O21" s="27">
        <v>1155</v>
      </c>
      <c r="P21" s="32">
        <f t="shared" si="3"/>
        <v>92.20779220779221</v>
      </c>
      <c r="Q21" s="37" t="s">
        <v>27</v>
      </c>
      <c r="R21" s="42">
        <f>ABS(N27-N21)*100</f>
        <v>1.9451856920611688</v>
      </c>
      <c r="S21" t="s">
        <v>35</v>
      </c>
      <c r="U21" s="7">
        <v>70500</v>
      </c>
      <c r="W21" t="s">
        <v>29</v>
      </c>
    </row>
    <row r="22" spans="1:23" x14ac:dyDescent="0.25">
      <c r="A22" t="s">
        <v>84</v>
      </c>
      <c r="B22" t="s">
        <v>85</v>
      </c>
      <c r="C22" s="17">
        <v>43749</v>
      </c>
      <c r="D22" s="7">
        <v>190000</v>
      </c>
      <c r="E22" t="s">
        <v>25</v>
      </c>
      <c r="F22" t="s">
        <v>26</v>
      </c>
      <c r="G22" s="7">
        <v>190000</v>
      </c>
      <c r="H22" s="7">
        <v>98600</v>
      </c>
      <c r="I22" s="12">
        <f t="shared" si="0"/>
        <v>51.89473684210526</v>
      </c>
      <c r="J22" s="7">
        <v>214649</v>
      </c>
      <c r="K22" s="7">
        <v>54990</v>
      </c>
      <c r="L22" s="7">
        <f t="shared" si="1"/>
        <v>135010</v>
      </c>
      <c r="M22" s="7">
        <v>154558.5625</v>
      </c>
      <c r="N22" s="22">
        <f t="shared" si="2"/>
        <v>0.87352002901812698</v>
      </c>
      <c r="O22" s="27">
        <v>1170</v>
      </c>
      <c r="P22" s="32">
        <f t="shared" si="3"/>
        <v>115.3931623931624</v>
      </c>
      <c r="Q22" s="37" t="s">
        <v>27</v>
      </c>
      <c r="R22" s="42">
        <f>ABS(N27-N22)*100</f>
        <v>15.939530961345383</v>
      </c>
      <c r="S22" t="s">
        <v>28</v>
      </c>
      <c r="U22" s="7">
        <v>54990</v>
      </c>
      <c r="W22" t="s">
        <v>29</v>
      </c>
    </row>
    <row r="23" spans="1:23" x14ac:dyDescent="0.25">
      <c r="A23" t="s">
        <v>86</v>
      </c>
      <c r="B23" t="s">
        <v>87</v>
      </c>
      <c r="C23" s="17">
        <v>44120</v>
      </c>
      <c r="D23" s="7">
        <v>230000</v>
      </c>
      <c r="E23" t="s">
        <v>25</v>
      </c>
      <c r="F23" t="s">
        <v>57</v>
      </c>
      <c r="G23" s="7">
        <v>230000</v>
      </c>
      <c r="H23" s="7">
        <v>75600</v>
      </c>
      <c r="I23" s="12">
        <f t="shared" si="0"/>
        <v>32.869565217391305</v>
      </c>
      <c r="J23" s="7">
        <v>151180</v>
      </c>
      <c r="K23" s="7">
        <v>66520</v>
      </c>
      <c r="L23" s="7">
        <f t="shared" si="1"/>
        <v>163480</v>
      </c>
      <c r="M23" s="7">
        <v>81955.46875</v>
      </c>
      <c r="N23" s="22">
        <f t="shared" si="2"/>
        <v>1.994741809099835</v>
      </c>
      <c r="O23" s="27">
        <v>776</v>
      </c>
      <c r="P23" s="32">
        <f t="shared" si="3"/>
        <v>210.67010309278351</v>
      </c>
      <c r="Q23" s="37" t="s">
        <v>27</v>
      </c>
      <c r="R23" s="42">
        <f>ABS(N27-N23)*100</f>
        <v>96.182647046825423</v>
      </c>
      <c r="S23" t="s">
        <v>35</v>
      </c>
      <c r="U23" s="7">
        <v>66520</v>
      </c>
      <c r="V23" t="s">
        <v>88</v>
      </c>
      <c r="W23" t="s">
        <v>29</v>
      </c>
    </row>
    <row r="24" spans="1:23" ht="15.75" thickBot="1" x14ac:dyDescent="0.3">
      <c r="A24" t="s">
        <v>89</v>
      </c>
      <c r="B24" t="s">
        <v>90</v>
      </c>
      <c r="C24" s="17">
        <v>44014</v>
      </c>
      <c r="D24" s="7">
        <v>214000</v>
      </c>
      <c r="E24" t="s">
        <v>25</v>
      </c>
      <c r="F24" t="s">
        <v>57</v>
      </c>
      <c r="G24" s="7">
        <v>214000</v>
      </c>
      <c r="H24" s="7">
        <v>122600</v>
      </c>
      <c r="I24" s="12">
        <f t="shared" si="0"/>
        <v>57.289719626168221</v>
      </c>
      <c r="J24" s="7">
        <v>245144</v>
      </c>
      <c r="K24" s="7">
        <v>94860</v>
      </c>
      <c r="L24" s="7">
        <f t="shared" si="1"/>
        <v>119140</v>
      </c>
      <c r="M24" s="7">
        <v>145483.0625</v>
      </c>
      <c r="N24" s="22">
        <f t="shared" si="2"/>
        <v>0.81892694553360812</v>
      </c>
      <c r="O24" s="27">
        <v>1260</v>
      </c>
      <c r="P24" s="32">
        <f t="shared" si="3"/>
        <v>94.555555555555557</v>
      </c>
      <c r="Q24" s="37" t="s">
        <v>91</v>
      </c>
      <c r="R24" s="42">
        <f>ABS(N27-N24)*100</f>
        <v>21.398839309797268</v>
      </c>
      <c r="S24" t="s">
        <v>35</v>
      </c>
      <c r="U24" s="7">
        <v>94860</v>
      </c>
      <c r="V24" t="s">
        <v>92</v>
      </c>
      <c r="W24" t="s">
        <v>93</v>
      </c>
    </row>
    <row r="25" spans="1:23" ht="15.75" thickTop="1" x14ac:dyDescent="0.25">
      <c r="A25" s="3"/>
      <c r="B25" s="3"/>
      <c r="C25" s="18" t="s">
        <v>94</v>
      </c>
      <c r="D25" s="8">
        <f>+SUM(D4:D24)</f>
        <v>3951400</v>
      </c>
      <c r="E25" s="3"/>
      <c r="F25" s="3"/>
      <c r="G25" s="8">
        <f>+SUM(G4:G24)</f>
        <v>3928200</v>
      </c>
      <c r="H25" s="8">
        <f>+SUM(H4:H24)</f>
        <v>1976300</v>
      </c>
      <c r="I25" s="13"/>
      <c r="J25" s="8">
        <f>+SUM(J4:J24)</f>
        <v>3976196</v>
      </c>
      <c r="K25" s="8"/>
      <c r="L25" s="8">
        <f>+SUM(L4:L24)</f>
        <v>2334107</v>
      </c>
      <c r="M25" s="8">
        <f>+SUM(M4:M24)</f>
        <v>2309208.4764897069</v>
      </c>
      <c r="N25" s="23"/>
      <c r="O25" s="28"/>
      <c r="P25" s="33">
        <f>AVERAGE(P4:P24)</f>
        <v>93.582083707534892</v>
      </c>
      <c r="Q25" s="38"/>
      <c r="R25" s="43">
        <f>ABS(N27-N26)*100</f>
        <v>2.2133062469082976</v>
      </c>
      <c r="S25" s="3"/>
      <c r="T25" s="3"/>
      <c r="U25" s="8"/>
      <c r="V25" s="3"/>
      <c r="W25" s="3"/>
    </row>
    <row r="26" spans="1:23" x14ac:dyDescent="0.25">
      <c r="A26" s="4"/>
      <c r="B26" s="4"/>
      <c r="C26" s="19"/>
      <c r="D26" s="9"/>
      <c r="E26" s="4"/>
      <c r="F26" s="4"/>
      <c r="G26" s="9"/>
      <c r="H26" s="9" t="s">
        <v>95</v>
      </c>
      <c r="I26" s="14">
        <f>H25/G25*100</f>
        <v>50.31057481798279</v>
      </c>
      <c r="J26" s="9"/>
      <c r="K26" s="9"/>
      <c r="L26" s="9"/>
      <c r="M26" s="9" t="s">
        <v>96</v>
      </c>
      <c r="N26" s="24">
        <f>L25/M25</f>
        <v>1.0107822761624978</v>
      </c>
      <c r="O26" s="29"/>
      <c r="P26" s="34" t="s">
        <v>97</v>
      </c>
      <c r="Q26" s="39">
        <f>STDEV(N4:N24)</f>
        <v>0.31454569283304601</v>
      </c>
      <c r="R26" s="44"/>
      <c r="S26" s="4"/>
      <c r="T26" s="4"/>
      <c r="U26" s="9"/>
      <c r="V26" s="4"/>
      <c r="W26" s="4"/>
    </row>
    <row r="27" spans="1:23" ht="15.75" thickBot="1" x14ac:dyDescent="0.3">
      <c r="A27" s="5"/>
      <c r="B27" s="4"/>
      <c r="C27" s="20"/>
      <c r="D27" s="10"/>
      <c r="E27" s="5"/>
      <c r="F27" s="5"/>
      <c r="G27" s="10"/>
      <c r="H27" s="10" t="s">
        <v>98</v>
      </c>
      <c r="I27" s="15">
        <f>STDEV(I4:I24)</f>
        <v>7.4816993677996075</v>
      </c>
      <c r="J27" s="10"/>
      <c r="K27" s="10"/>
      <c r="L27" s="10"/>
      <c r="M27" s="10" t="s">
        <v>99</v>
      </c>
      <c r="N27" s="25">
        <f>AVERAGE(N4:N24)</f>
        <v>1.0329153386315808</v>
      </c>
      <c r="O27" s="30"/>
      <c r="P27" s="35" t="s">
        <v>100</v>
      </c>
      <c r="Q27" s="46">
        <f>AVERAGE(R4:R24)</f>
        <v>23.397510701067421</v>
      </c>
      <c r="R27" s="45" t="s">
        <v>101</v>
      </c>
      <c r="S27" s="5">
        <f>+(Q27/N27)</f>
        <v>22.651915240279749</v>
      </c>
      <c r="T27" s="5"/>
      <c r="U27" s="10"/>
      <c r="V27" s="5"/>
      <c r="W27" s="5"/>
    </row>
    <row r="28" spans="1:23" ht="16.5" thickBot="1" x14ac:dyDescent="0.3">
      <c r="B28" s="49" t="s">
        <v>104</v>
      </c>
    </row>
    <row r="30" spans="1:23" ht="15.75" x14ac:dyDescent="0.25">
      <c r="A30" s="48" t="s">
        <v>103</v>
      </c>
    </row>
    <row r="31" spans="1:23" x14ac:dyDescent="0.25">
      <c r="A31" t="s">
        <v>49</v>
      </c>
      <c r="B31" t="s">
        <v>50</v>
      </c>
      <c r="C31" s="17">
        <v>43957</v>
      </c>
      <c r="D31" s="7">
        <v>100000</v>
      </c>
      <c r="E31" t="s">
        <v>25</v>
      </c>
      <c r="F31" t="s">
        <v>26</v>
      </c>
      <c r="G31" s="7">
        <v>100000</v>
      </c>
      <c r="H31" s="7">
        <v>78600</v>
      </c>
      <c r="I31" s="12">
        <f>H31/G31*100</f>
        <v>78.600000000000009</v>
      </c>
      <c r="J31" s="7">
        <v>183679</v>
      </c>
      <c r="K31" s="7">
        <v>135248</v>
      </c>
      <c r="L31" s="7">
        <f>G31-K31</f>
        <v>-35248</v>
      </c>
      <c r="M31" s="7">
        <v>46883.833984375</v>
      </c>
      <c r="N31" s="22">
        <f>L31/M31</f>
        <v>-0.75181564740944862</v>
      </c>
      <c r="O31" s="27">
        <v>2192</v>
      </c>
      <c r="P31" s="32">
        <f>L31/O31</f>
        <v>-16.080291970802918</v>
      </c>
      <c r="Q31" s="37" t="s">
        <v>39</v>
      </c>
      <c r="R31" s="42">
        <f>ABS(N50-N31)*100</f>
        <v>75.181564740944864</v>
      </c>
      <c r="S31" t="s">
        <v>35</v>
      </c>
      <c r="U31" s="7">
        <v>132500</v>
      </c>
      <c r="W31" t="s">
        <v>40</v>
      </c>
    </row>
    <row r="32" spans="1:23" x14ac:dyDescent="0.25">
      <c r="A32" t="s">
        <v>66</v>
      </c>
      <c r="B32" t="s">
        <v>67</v>
      </c>
      <c r="C32" s="17">
        <v>44130</v>
      </c>
      <c r="D32" s="7">
        <v>160000</v>
      </c>
      <c r="E32" t="s">
        <v>25</v>
      </c>
      <c r="F32" t="s">
        <v>26</v>
      </c>
      <c r="G32" s="7">
        <v>160000</v>
      </c>
      <c r="H32" s="7">
        <v>136100</v>
      </c>
      <c r="I32" s="12">
        <f>H32/G32*100</f>
        <v>85.0625</v>
      </c>
      <c r="J32" s="7">
        <v>272179</v>
      </c>
      <c r="K32" s="7">
        <v>178875</v>
      </c>
      <c r="L32" s="7">
        <f>G32-K32</f>
        <v>-18875</v>
      </c>
      <c r="M32" s="7">
        <v>90323.328125</v>
      </c>
      <c r="N32" s="22">
        <f>L32/M32</f>
        <v>-0.20897148490674042</v>
      </c>
      <c r="O32" s="27">
        <v>1460</v>
      </c>
      <c r="P32" s="32">
        <f>L32/O32</f>
        <v>-12.928082191780822</v>
      </c>
      <c r="Q32" s="37" t="s">
        <v>39</v>
      </c>
      <c r="R32" s="42">
        <f>ABS(N45-N32)*100</f>
        <v>20.897148490674041</v>
      </c>
      <c r="S32" t="s">
        <v>35</v>
      </c>
      <c r="U32" s="7">
        <v>178875</v>
      </c>
      <c r="W32" t="s">
        <v>40</v>
      </c>
    </row>
    <row r="33" spans="1:23" x14ac:dyDescent="0.25">
      <c r="A33" t="s">
        <v>80</v>
      </c>
      <c r="B33" t="s">
        <v>81</v>
      </c>
      <c r="C33" s="17">
        <v>44089</v>
      </c>
      <c r="D33" s="7">
        <v>70000</v>
      </c>
      <c r="E33" t="s">
        <v>25</v>
      </c>
      <c r="F33" t="s">
        <v>26</v>
      </c>
      <c r="G33" s="7">
        <v>70000</v>
      </c>
      <c r="H33" s="7">
        <v>71500</v>
      </c>
      <c r="I33" s="12">
        <f>H33/G33*100</f>
        <v>102.14285714285714</v>
      </c>
      <c r="J33" s="7">
        <v>142941</v>
      </c>
      <c r="K33" s="7">
        <v>74730</v>
      </c>
      <c r="L33" s="7">
        <f>G33-K33</f>
        <v>-4730</v>
      </c>
      <c r="M33" s="7">
        <v>66031.9453125</v>
      </c>
      <c r="N33" s="22">
        <f>L33/M33</f>
        <v>-7.1631995356414249E-2</v>
      </c>
      <c r="O33" s="27">
        <v>1110</v>
      </c>
      <c r="P33" s="32">
        <f>L33/O33</f>
        <v>-4.2612612612612617</v>
      </c>
      <c r="Q33" s="37" t="s">
        <v>27</v>
      </c>
      <c r="R33" s="42">
        <f>ABS(N40-N33)*100</f>
        <v>7.1631995356414251</v>
      </c>
      <c r="S33" t="s">
        <v>28</v>
      </c>
      <c r="U33" s="7">
        <v>74730</v>
      </c>
      <c r="W33" t="s">
        <v>29</v>
      </c>
    </row>
    <row r="34" spans="1:23" x14ac:dyDescent="0.25">
      <c r="A34" t="s">
        <v>47</v>
      </c>
      <c r="B34" t="s">
        <v>48</v>
      </c>
      <c r="C34" s="17">
        <v>43991</v>
      </c>
      <c r="D34" s="7">
        <v>135000</v>
      </c>
      <c r="E34" t="s">
        <v>25</v>
      </c>
      <c r="F34" t="s">
        <v>26</v>
      </c>
      <c r="G34" s="7">
        <v>135000</v>
      </c>
      <c r="H34" s="7">
        <v>90400</v>
      </c>
      <c r="I34" s="12">
        <f>H34/G34*100</f>
        <v>66.962962962962962</v>
      </c>
      <c r="J34" s="7">
        <v>180861</v>
      </c>
      <c r="K34" s="7">
        <v>110450</v>
      </c>
      <c r="L34" s="7">
        <f>G34-K34</f>
        <v>24550</v>
      </c>
      <c r="M34" s="7">
        <v>68161.6640625</v>
      </c>
      <c r="N34" s="22">
        <f>L34/M34</f>
        <v>0.36017313159328357</v>
      </c>
      <c r="O34" s="27">
        <v>1024</v>
      </c>
      <c r="P34" s="32">
        <f>L34/O34</f>
        <v>23.974609375</v>
      </c>
      <c r="Q34" s="37" t="s">
        <v>39</v>
      </c>
      <c r="R34" s="42">
        <f>ABS(N51-N34)*100</f>
        <v>36.01731315932836</v>
      </c>
      <c r="S34" t="s">
        <v>35</v>
      </c>
      <c r="U34" s="7">
        <v>108650</v>
      </c>
      <c r="W34" t="s">
        <v>40</v>
      </c>
    </row>
  </sheetData>
  <conditionalFormatting sqref="A4:W24 A31:W34">
    <cfRule type="expression" dxfId="1" priority="9" stopIfTrue="1">
      <formula>MOD(ROW(),4)&gt;1</formula>
    </cfRule>
    <cfRule type="expression" dxfId="0" priority="10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83A8-92B4-4993-926A-965E5656B91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2022-02-19T15:59:34Z</cp:lastPrinted>
  <dcterms:created xsi:type="dcterms:W3CDTF">2022-02-19T15:53:31Z</dcterms:created>
  <dcterms:modified xsi:type="dcterms:W3CDTF">2022-06-28T15:31:18Z</dcterms:modified>
</cp:coreProperties>
</file>