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FC4016E7-C1C3-414C-B8DC-DAF5BCF4C7E7}" xr6:coauthVersionLast="47" xr6:coauthVersionMax="47" xr10:uidLastSave="{00000000-0000-0000-0000-000000000000}"/>
  <workbookProtection workbookAlgorithmName="SHA-512" workbookHashValue="wsM5IX7Qnh57Oxo/Mt+pNJuSf5rRcumLYHautxwM9pbb9S5Bkenkf+PP7sgAXch/CSMIB0FWBwwxiOPg7S9QAw==" workbookSaltValue="Oh7uU52b0bjNIGt8e7WjOg==" workbookSpinCount="100000" lockStructure="1"/>
  <bookViews>
    <workbookView xWindow="-120" yWindow="-120" windowWidth="29040" windowHeight="15840" xr2:uid="{9592F282-8E77-4769-A012-A7FB5206542C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" l="1"/>
  <c r="H8" i="2"/>
  <c r="G8" i="2"/>
  <c r="D8" i="2"/>
  <c r="J8" i="2"/>
  <c r="I7" i="2"/>
  <c r="L7" i="2"/>
  <c r="N7" i="2" s="1"/>
  <c r="I6" i="2"/>
  <c r="L6" i="2"/>
  <c r="P6" i="2" s="1"/>
  <c r="L8" i="2" l="1"/>
  <c r="N9" i="2" s="1"/>
  <c r="I9" i="2"/>
  <c r="I10" i="2"/>
  <c r="N6" i="2"/>
  <c r="P7" i="2"/>
  <c r="P8" i="2" s="1"/>
  <c r="N10" i="2" l="1"/>
  <c r="R8" i="2" s="1"/>
  <c r="R7" i="2"/>
  <c r="R6" i="2"/>
  <c r="Q9" i="2"/>
  <c r="Q10" i="2" l="1"/>
</calcChain>
</file>

<file path=xl/sharedStrings.xml><?xml version="1.0" encoding="utf-8"?>
<sst xmlns="http://schemas.openxmlformats.org/spreadsheetml/2006/main" count="59" uniqueCount="52">
  <si>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</si>
  <si>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</si>
  <si>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</si>
  <si>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</si>
  <si>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</si>
  <si>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</si>
  <si>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</si>
  <si>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</si>
  <si>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</si>
  <si>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</si>
  <si>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</si>
  <si>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</si>
  <si>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</si>
  <si>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</si>
  <si>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</si>
  <si>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</si>
  <si>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</si>
  <si>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</si>
  <si>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Land Value</t>
  </si>
  <si>
    <t>Other Parcels in Sale</t>
  </si>
  <si>
    <t>Land Table</t>
  </si>
  <si>
    <t>Property Class</t>
  </si>
  <si>
    <t>WD</t>
  </si>
  <si>
    <t>19-MULTI PARCEL ARM'S LENGTH</t>
  </si>
  <si>
    <t>03-ARM'S LENGTH</t>
  </si>
  <si>
    <t>IND1</t>
  </si>
  <si>
    <t>IND- URBAN</t>
  </si>
  <si>
    <t>070-014-400-011-00</t>
  </si>
  <si>
    <t>3540 DARTON RD</t>
  </si>
  <si>
    <t>IND- RURAL</t>
  </si>
  <si>
    <t>132-J20-999-001-50</t>
  </si>
  <si>
    <t>1005 SIXTH</t>
  </si>
  <si>
    <t>IND2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</si>
  <si>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</si>
  <si>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</si>
  <si>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</si>
  <si>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</si>
  <si>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</si>
  <si>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</si>
  <si>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</si>
  <si>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</si>
  <si>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141-A10-011-001-00</t>
  </si>
  <si>
    <t>425 N BULLOCK ST</t>
  </si>
  <si>
    <t>3</t>
  </si>
  <si>
    <t>140-003-400-004-00</t>
  </si>
  <si>
    <t>INDUSTRIAL</t>
  </si>
  <si>
    <t>140-002-300-002-00</t>
  </si>
  <si>
    <t>6888 W WHITTEMORE RD</t>
  </si>
  <si>
    <t>140-002-300-002-75</t>
  </si>
  <si>
    <t xml:space="preserve"> Grant Industrial ECF 2022</t>
  </si>
  <si>
    <t>Due to lack of sales using data from surrounding area and extended date range</t>
  </si>
  <si>
    <t>Using 0.450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</si>
</sst>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 applyBorder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 applyBorder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 applyBorder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 applyBorder="1"/>
    <xf numFmtId="38" fontId="2" fillId="2" borderId="0" xfId="0" applyNumberFormat="1" applyFont="1" applyFill="1" applyAlignment="1">
      <alignment horizontal="center"/>
    </xf>
    <xf numFmtId="38" fontId="0" fillId="0" borderId="0" xfId="0" applyNumberFormat="1"/>
    <xf numFmtId="38" fontId="3" fillId="3" borderId="1" xfId="0" applyNumberFormat="1" applyFont="1" applyFill="1" applyBorder="1"/>
    <xf numFmtId="38" fontId="3" fillId="3" borderId="0" xfId="0" applyNumberFormat="1" applyFont="1" applyFill="1" applyBorder="1"/>
    <xf numFmtId="38" fontId="3" fillId="3" borderId="2" xfId="0" applyNumberFormat="1" applyFont="1" applyFill="1" applyBorder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 applyBorder="1"/>
    <xf numFmtId="167" fontId="3" fillId="3" borderId="2" xfId="0" applyNumberFormat="1" applyFont="1" applyFill="1" applyBorder="1"/>
    <xf numFmtId="49" fontId="2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/>
    <xf numFmtId="168" fontId="3" fillId="3" borderId="1" xfId="0" applyNumberFormat="1" applyFont="1" applyFill="1" applyBorder="1"/>
    <xf numFmtId="168" fontId="3" fillId="3" borderId="0" xfId="0" applyNumberFormat="1" applyFont="1" applyFill="1" applyBorder="1"/>
    <xf numFmtId="168" fontId="3" fillId="3" borderId="2" xfId="0" applyNumberFormat="1" applyFont="1" applyFill="1" applyBorder="1"/>
    <xf numFmtId="168" fontId="3" fillId="3" borderId="2" xfId="0" applyNumberFormat="1" applyFont="1" applyFill="1" applyBorder="1" applyAlignment="1">
      <alignment horizontal="right"/>
    </xf>
    <xf numFmtId="0" fontId="0" fillId="0" borderId="0" xfId="0" applyFill="1"/>
    <xf numFmtId="6" fontId="1" fillId="0" borderId="0" xfId="0" applyNumberFormat="1" applyFont="1" applyBorder="1"/>
    <xf numFmtId="0" fontId="0" fillId="0" borderId="0" xfId="0"/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8" fontId="0" fillId="0" borderId="0" xfId="0" applyNumberFormat="1"/>
    <xf numFmtId="167" fontId="0" fillId="0" borderId="0" xfId="0" applyNumberFormat="1"/>
    <xf numFmtId="49" fontId="0" fillId="0" borderId="0" xfId="0" quotePrefix="1" applyNumberFormat="1" applyAlignment="1">
      <alignment horizontal="right"/>
    </xf>
    <xf numFmtId="168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Border="1"/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8" fontId="0" fillId="0" borderId="0" xfId="0" applyNumberFormat="1"/>
    <xf numFmtId="167" fontId="0" fillId="0" borderId="0" xfId="0" applyNumberFormat="1"/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168" fontId="0" fillId="0" borderId="0" xfId="0" applyNumberFormat="1"/>
    <xf numFmtId="166" fontId="1" fillId="0" borderId="0" xfId="0" applyNumberFormat="1" applyFont="1" applyBorder="1"/>
    <xf numFmtId="6" fontId="0" fillId="0" borderId="3" xfId="0" applyNumberFormat="1" applyBorder="1"/>
    <xf numFmtId="6" fontId="1" fillId="0" borderId="3" xfId="0" applyNumberFormat="1" applyFont="1" applyBorder="1"/>
    <xf numFmtId="166" fontId="1" fillId="0" borderId="3" xfId="0" applyNumberFormat="1" applyFont="1" applyBorder="1"/>
    <xf numFmtId="0" fontId="4" fillId="0" borderId="0" xfId="0" applyFont="1"/>
    <xf numFmtId="0" fontId="5" fillId="0" borderId="4" xfId="0" applyFont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E17E-DA45-4D01-A47F-0D2A604FBF2E}">
  <dimension ref="A1:BG13"/>
  <sheetViews>
    <sheetView tabSelected="1" workbookViewId="0">
      <selection activeCell="G8" sqref="G8"/>
    </sheetView>
  </sheetViews>
  <sheetFormatPr defaultRowHeight="15" x14ac:dyDescent="0.25"/>
  <cols>
    <col min="1" max="1" width="19" bestFit="1" customWidth="1"/>
    <col min="2" max="2" width="23.28515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30.14062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hidden="1" customWidth="1"/>
    <col min="19" max="19" width="10.7109375" style="7" bestFit="1" customWidth="1"/>
    <col min="20" max="20" width="19.5703125" customWidth="1"/>
    <col min="21" max="21" width="25.5703125" bestFit="1" customWidth="1"/>
    <col min="22" max="22" width="13.7109375" bestFit="1" customWidth="1"/>
  </cols>
  <sheetData>
    <row r="1" spans="1:59" s="57" customFormat="1" ht="18.75" x14ac:dyDescent="0.3">
      <c r="A1" s="73" t="s">
        <v>49</v>
      </c>
      <c r="C1" s="62"/>
      <c r="D1" s="60"/>
      <c r="G1" s="60"/>
      <c r="H1" s="60"/>
      <c r="I1" s="61"/>
      <c r="J1" s="60"/>
      <c r="K1" s="60"/>
      <c r="L1" s="60"/>
      <c r="M1" s="60"/>
      <c r="N1" s="63"/>
      <c r="O1" s="64"/>
      <c r="P1" s="65"/>
      <c r="Q1" s="67"/>
      <c r="R1" s="68"/>
      <c r="S1" s="60"/>
    </row>
    <row r="2" spans="1:59" s="57" customFormat="1" x14ac:dyDescent="0.25">
      <c r="A2" s="57" t="s">
        <v>50</v>
      </c>
      <c r="C2" s="62"/>
      <c r="D2" s="60"/>
      <c r="G2" s="60"/>
      <c r="H2" s="60"/>
      <c r="I2" s="61"/>
      <c r="J2" s="60"/>
      <c r="K2" s="60"/>
      <c r="L2" s="60"/>
      <c r="M2" s="60"/>
      <c r="N2" s="63"/>
      <c r="O2" s="64"/>
      <c r="P2" s="65"/>
      <c r="Q2" s="67"/>
      <c r="R2" s="68"/>
      <c r="S2" s="60"/>
    </row>
    <row r="3" spans="1:59" x14ac:dyDescent="0.25">
      <c r="A3" s="1" t="s">
        <v>0</v>
      </c>
      <c r="B3" s="1" t="s">
        <v>1</v>
      </c>
      <c r="C3" s="16" t="s">
        <v>2</v>
      </c>
      <c r="D3" s="6" t="s">
        <v>3</v>
      </c>
      <c r="E3" s="1" t="s">
        <v>4</v>
      </c>
      <c r="F3" s="1" t="s">
        <v>5</v>
      </c>
      <c r="G3" s="6" t="s">
        <v>6</v>
      </c>
      <c r="H3" s="6" t="s">
        <v>7</v>
      </c>
      <c r="I3" s="11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21" t="s">
        <v>13</v>
      </c>
      <c r="O3" s="25" t="s">
        <v>14</v>
      </c>
      <c r="P3" s="30" t="s">
        <v>15</v>
      </c>
      <c r="Q3" s="35" t="s">
        <v>16</v>
      </c>
      <c r="R3" s="40" t="s">
        <v>17</v>
      </c>
      <c r="S3" s="6" t="s">
        <v>18</v>
      </c>
      <c r="T3" s="1" t="s">
        <v>19</v>
      </c>
      <c r="U3" s="1" t="s">
        <v>20</v>
      </c>
      <c r="V3" s="1" t="s">
        <v>21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s="46" customFormat="1" x14ac:dyDescent="0.25">
      <c r="A4" s="48" t="s">
        <v>41</v>
      </c>
      <c r="B4" s="48" t="s">
        <v>42</v>
      </c>
      <c r="C4" s="51">
        <v>43525</v>
      </c>
      <c r="D4" s="49">
        <v>205000</v>
      </c>
      <c r="E4" s="48" t="s">
        <v>22</v>
      </c>
      <c r="F4" s="48" t="s">
        <v>23</v>
      </c>
      <c r="G4" s="49">
        <v>205000</v>
      </c>
      <c r="H4" s="49">
        <v>79400</v>
      </c>
      <c r="I4" s="50">
        <v>38.731707317073173</v>
      </c>
      <c r="J4" s="49">
        <v>158701</v>
      </c>
      <c r="K4" s="49">
        <v>40095</v>
      </c>
      <c r="L4" s="49">
        <v>164905</v>
      </c>
      <c r="M4" s="49">
        <v>212937.16338000001</v>
      </c>
      <c r="N4" s="52">
        <v>0.77443034077483441</v>
      </c>
      <c r="O4" s="53">
        <v>4581</v>
      </c>
      <c r="P4" s="54">
        <v>35.997598777559482</v>
      </c>
      <c r="Q4" s="55" t="s">
        <v>43</v>
      </c>
      <c r="R4" s="56">
        <v>29.356479065838435</v>
      </c>
      <c r="S4" s="49">
        <v>40095</v>
      </c>
      <c r="T4" s="48" t="s">
        <v>44</v>
      </c>
      <c r="U4" s="48" t="s">
        <v>45</v>
      </c>
      <c r="V4" s="48">
        <v>301</v>
      </c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1:59" s="46" customFormat="1" x14ac:dyDescent="0.25">
      <c r="A5" s="57" t="s">
        <v>46</v>
      </c>
      <c r="B5" s="57" t="s">
        <v>47</v>
      </c>
      <c r="C5" s="62">
        <v>43125</v>
      </c>
      <c r="D5" s="60">
        <v>88000</v>
      </c>
      <c r="E5" s="57" t="s">
        <v>22</v>
      </c>
      <c r="F5" s="57" t="s">
        <v>24</v>
      </c>
      <c r="G5" s="60">
        <v>88000</v>
      </c>
      <c r="H5" s="60">
        <v>97400</v>
      </c>
      <c r="I5" s="61">
        <v>110.68181818181819</v>
      </c>
      <c r="J5" s="60">
        <v>194723</v>
      </c>
      <c r="K5" s="60">
        <v>24075</v>
      </c>
      <c r="L5" s="60">
        <v>63925</v>
      </c>
      <c r="M5" s="60">
        <v>341296</v>
      </c>
      <c r="N5" s="63">
        <v>0.18730075945806574</v>
      </c>
      <c r="O5" s="64">
        <v>22064</v>
      </c>
      <c r="P5" s="65">
        <v>2.8972534445250182</v>
      </c>
      <c r="Q5" s="66" t="s">
        <v>43</v>
      </c>
      <c r="R5" s="68">
        <v>29.356479065838432</v>
      </c>
      <c r="S5" s="60">
        <v>24075</v>
      </c>
      <c r="T5" s="57" t="s">
        <v>48</v>
      </c>
      <c r="U5" s="57" t="s">
        <v>45</v>
      </c>
      <c r="V5" s="57">
        <v>301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  <c r="AY5" s="57"/>
      <c r="AZ5" s="58"/>
      <c r="BA5" s="57"/>
      <c r="BB5" s="57"/>
      <c r="BC5" s="57"/>
      <c r="BD5" s="57"/>
      <c r="BE5" s="57"/>
      <c r="BF5" s="57"/>
      <c r="BG5" s="57"/>
    </row>
    <row r="6" spans="1:59" x14ac:dyDescent="0.25">
      <c r="A6" t="s">
        <v>30</v>
      </c>
      <c r="B6" t="s">
        <v>31</v>
      </c>
      <c r="C6" s="17">
        <v>44285</v>
      </c>
      <c r="D6" s="7">
        <v>82500</v>
      </c>
      <c r="E6" t="s">
        <v>22</v>
      </c>
      <c r="F6" t="s">
        <v>24</v>
      </c>
      <c r="G6" s="7">
        <v>82500</v>
      </c>
      <c r="H6" s="7">
        <v>47200</v>
      </c>
      <c r="I6" s="12">
        <f t="shared" ref="I6:I7" si="0">H6/G6*100</f>
        <v>57.212121212121211</v>
      </c>
      <c r="J6" s="7">
        <v>118215</v>
      </c>
      <c r="K6" s="7">
        <v>54784</v>
      </c>
      <c r="L6" s="7">
        <f t="shared" ref="L6:L7" si="1">G6-K6</f>
        <v>27716</v>
      </c>
      <c r="M6" s="7">
        <v>104327.30263000001</v>
      </c>
      <c r="N6" s="22">
        <f t="shared" ref="N6:N7" si="2">L6/M6</f>
        <v>0.26566391827742014</v>
      </c>
      <c r="O6" s="26">
        <v>3200</v>
      </c>
      <c r="P6" s="31">
        <f t="shared" ref="P6:P7" si="3">L6/O6</f>
        <v>8.6612500000000008</v>
      </c>
      <c r="Q6" s="36" t="s">
        <v>32</v>
      </c>
      <c r="R6" s="41">
        <f>ABS(N7-N6)*100</f>
        <v>24.955945146826959</v>
      </c>
      <c r="S6" s="7">
        <v>40362</v>
      </c>
      <c r="U6" t="s">
        <v>26</v>
      </c>
      <c r="V6">
        <v>301</v>
      </c>
    </row>
    <row r="7" spans="1:59" ht="15.75" thickBot="1" x14ac:dyDescent="0.3">
      <c r="A7" t="s">
        <v>27</v>
      </c>
      <c r="B7" t="s">
        <v>28</v>
      </c>
      <c r="C7" s="17">
        <v>44186</v>
      </c>
      <c r="D7" s="7">
        <v>450000</v>
      </c>
      <c r="E7" t="s">
        <v>22</v>
      </c>
      <c r="F7" t="s">
        <v>24</v>
      </c>
      <c r="G7" s="7">
        <v>450000</v>
      </c>
      <c r="H7" s="7">
        <v>245700</v>
      </c>
      <c r="I7" s="12">
        <f t="shared" si="0"/>
        <v>54.6</v>
      </c>
      <c r="J7" s="7">
        <v>487741</v>
      </c>
      <c r="K7" s="7">
        <v>34300</v>
      </c>
      <c r="L7" s="7">
        <f t="shared" si="1"/>
        <v>415700</v>
      </c>
      <c r="M7" s="7">
        <v>806834.51957</v>
      </c>
      <c r="N7" s="22">
        <f t="shared" si="2"/>
        <v>0.51522336974568972</v>
      </c>
      <c r="O7" s="26">
        <v>40699</v>
      </c>
      <c r="P7" s="31">
        <f t="shared" si="3"/>
        <v>10.214010172240105</v>
      </c>
      <c r="Q7" s="36" t="s">
        <v>25</v>
      </c>
      <c r="R7" s="41" t="e">
        <f>ABS(#REF!-N7)*100</f>
        <v>#REF!</v>
      </c>
      <c r="S7" s="7">
        <v>31000</v>
      </c>
      <c r="U7" t="s">
        <v>29</v>
      </c>
      <c r="V7">
        <v>301</v>
      </c>
    </row>
    <row r="8" spans="1:59" ht="15.75" thickTop="1" x14ac:dyDescent="0.25">
      <c r="A8" s="3"/>
      <c r="B8" s="3"/>
      <c r="C8" s="18" t="s">
        <v>33</v>
      </c>
      <c r="D8" s="8">
        <f>+SUM(D4:D7)</f>
        <v>825500</v>
      </c>
      <c r="E8" s="3"/>
      <c r="F8" s="3"/>
      <c r="G8" s="8">
        <f>+SUM(G4:G7)</f>
        <v>825500</v>
      </c>
      <c r="H8" s="8">
        <f>+SUM(H4:H7)</f>
        <v>469700</v>
      </c>
      <c r="I8" s="13"/>
      <c r="J8" s="8">
        <f>+SUM(J4:J7)</f>
        <v>959380</v>
      </c>
      <c r="K8" s="8"/>
      <c r="L8" s="8">
        <f>+SUM(L4:L7)</f>
        <v>672246</v>
      </c>
      <c r="M8" s="8">
        <f>+SUM(M4:M7)</f>
        <v>1465394.9855800001</v>
      </c>
      <c r="N8" s="23"/>
      <c r="O8" s="27"/>
      <c r="P8" s="32">
        <f>AVERAGE(P4:P7)</f>
        <v>14.442528098581153</v>
      </c>
      <c r="Q8" s="37"/>
      <c r="R8" s="42">
        <f>ABS(N10-N9)*100</f>
        <v>6.8303660718661892</v>
      </c>
      <c r="S8" s="8"/>
      <c r="T8" s="3"/>
      <c r="U8" s="3"/>
      <c r="V8" s="3"/>
    </row>
    <row r="9" spans="1:59" x14ac:dyDescent="0.25">
      <c r="A9" s="4"/>
      <c r="B9" s="4"/>
      <c r="C9" s="19"/>
      <c r="D9" s="9"/>
      <c r="E9" s="4"/>
      <c r="F9" s="4"/>
      <c r="G9" s="9"/>
      <c r="H9" s="9" t="s">
        <v>34</v>
      </c>
      <c r="I9" s="14">
        <f>H8/G8*100</f>
        <v>56.898849182313747</v>
      </c>
      <c r="J9" s="9"/>
      <c r="K9" s="9"/>
      <c r="L9" s="9"/>
      <c r="M9" s="9" t="s">
        <v>35</v>
      </c>
      <c r="N9" s="24">
        <f>L8/M8</f>
        <v>0.45874730473021685</v>
      </c>
      <c r="O9" s="28"/>
      <c r="P9" s="33" t="s">
        <v>36</v>
      </c>
      <c r="Q9" s="38">
        <f>STDEV(N6:N7)</f>
        <v>0.17646518044240828</v>
      </c>
      <c r="R9" s="43"/>
      <c r="S9" s="9"/>
      <c r="T9" s="4"/>
      <c r="U9" s="4"/>
      <c r="V9" s="4"/>
    </row>
    <row r="10" spans="1:59" ht="15.75" thickBot="1" x14ac:dyDescent="0.3">
      <c r="A10" s="5"/>
      <c r="B10" s="59"/>
      <c r="C10" s="20"/>
      <c r="D10" s="10"/>
      <c r="E10" s="5"/>
      <c r="F10" s="5"/>
      <c r="G10" s="10"/>
      <c r="H10" s="10" t="s">
        <v>37</v>
      </c>
      <c r="I10" s="15">
        <f>STDEV(I6:I7)</f>
        <v>1.8470486223721314</v>
      </c>
      <c r="J10" s="10"/>
      <c r="K10" s="10"/>
      <c r="L10" s="10"/>
      <c r="M10" s="9" t="s">
        <v>38</v>
      </c>
      <c r="N10" s="24">
        <f>AVERAGE(N6:N7)</f>
        <v>0.39044364401155496</v>
      </c>
      <c r="O10" s="29"/>
      <c r="P10" s="34" t="s">
        <v>39</v>
      </c>
      <c r="Q10" s="45" t="e">
        <f>AVERAGE(R6:R7)</f>
        <v>#REF!</v>
      </c>
      <c r="R10" s="44" t="s">
        <v>40</v>
      </c>
      <c r="S10" s="10"/>
      <c r="T10" s="5"/>
      <c r="U10" s="5"/>
      <c r="V10" s="5"/>
    </row>
    <row r="11" spans="1:59" ht="16.5" thickBot="1" x14ac:dyDescent="0.3">
      <c r="B11" s="74" t="s">
        <v>51</v>
      </c>
      <c r="L11" s="70"/>
      <c r="M11" s="71"/>
      <c r="N11" s="72"/>
    </row>
    <row r="12" spans="1:59" x14ac:dyDescent="0.25">
      <c r="M12" s="47"/>
      <c r="N12" s="69"/>
    </row>
    <row r="13" spans="1:59" x14ac:dyDescent="0.25">
      <c r="M13" s="47"/>
      <c r="N13" s="69"/>
    </row>
  </sheetData>
  <sortState xmlns:xlrd2="http://schemas.microsoft.com/office/spreadsheetml/2017/richdata2" ref="A6:BG7">
    <sortCondition ref="N6:N7"/>
  </sortState>
  <conditionalFormatting sqref="A6:V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48A0-6A8F-4E7C-AA79-58AFB2E3EC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Preston</dc:creator>
  <cp:lastModifiedBy>Assessor</cp:lastModifiedBy>
  <cp:lastPrinted>2022-02-19T16:49:14Z</cp:lastPrinted>
  <dcterms:created xsi:type="dcterms:W3CDTF">2021-12-05T04:48:22Z</dcterms:created>
  <dcterms:modified xsi:type="dcterms:W3CDTF">2022-06-28T15:29:06Z</dcterms:modified>
</cp:coreProperties>
</file>