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essor\Documents\2022 Land values &amp; ECFs\"/>
    </mc:Choice>
  </mc:AlternateContent>
  <xr:revisionPtr revIDLastSave="0" documentId="13_ncr:1_{2634E9EA-AB6C-4DAF-BBF6-E284741C8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NT LAND ANALYSIS" sheetId="9" r:id="rId1"/>
    <sheet name="Sheet1" sheetId="10" r:id="rId2"/>
  </sheets>
  <definedNames>
    <definedName name="_xlnm.Print_Area" localSheetId="0">'GRANT LAND ANALYSIS'!$A$1:$W$304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2" i="9" l="1"/>
  <c r="L142" i="9"/>
  <c r="J142" i="9"/>
  <c r="H142" i="9"/>
  <c r="G142" i="9"/>
  <c r="D142" i="9"/>
  <c r="P102" i="9"/>
  <c r="O102" i="9"/>
  <c r="M102" i="9"/>
  <c r="L102" i="9"/>
  <c r="K102" i="9"/>
  <c r="J102" i="9"/>
  <c r="H102" i="9"/>
  <c r="G102" i="9"/>
  <c r="D102" i="9"/>
  <c r="P93" i="9"/>
  <c r="O93" i="9"/>
  <c r="M93" i="9"/>
  <c r="L93" i="9"/>
  <c r="J93" i="9"/>
  <c r="H93" i="9"/>
  <c r="G93" i="9"/>
  <c r="D93" i="9"/>
  <c r="P84" i="9"/>
  <c r="O84" i="9"/>
  <c r="M84" i="9"/>
  <c r="L84" i="9"/>
  <c r="K84" i="9"/>
  <c r="J84" i="9"/>
  <c r="H84" i="9"/>
  <c r="G84" i="9"/>
  <c r="D84" i="9"/>
  <c r="P133" i="9"/>
  <c r="O133" i="9"/>
  <c r="M133" i="9"/>
  <c r="L133" i="9"/>
  <c r="K133" i="9"/>
  <c r="J133" i="9"/>
  <c r="H133" i="9"/>
  <c r="G133" i="9"/>
  <c r="D133" i="9"/>
  <c r="P142" i="9"/>
  <c r="O142" i="9"/>
  <c r="K142" i="9"/>
  <c r="K92" i="9"/>
  <c r="Q92" i="9" s="1"/>
  <c r="I92" i="9"/>
  <c r="C281" i="9"/>
  <c r="C280" i="9"/>
  <c r="C279" i="9"/>
  <c r="C266" i="9"/>
  <c r="C265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4" i="9"/>
  <c r="C263" i="9"/>
  <c r="C262" i="9"/>
  <c r="P208" i="9"/>
  <c r="O208" i="9"/>
  <c r="L208" i="9"/>
  <c r="J208" i="9"/>
  <c r="H208" i="9"/>
  <c r="G208" i="9"/>
  <c r="D208" i="9"/>
  <c r="P243" i="9"/>
  <c r="O243" i="9"/>
  <c r="L243" i="9"/>
  <c r="J243" i="9"/>
  <c r="H243" i="9"/>
  <c r="G243" i="9"/>
  <c r="D243" i="9"/>
  <c r="K249" i="9"/>
  <c r="R249" i="9" s="1"/>
  <c r="I249" i="9"/>
  <c r="I253" i="9" s="1"/>
  <c r="K236" i="9"/>
  <c r="R236" i="9" s="1"/>
  <c r="I236" i="9"/>
  <c r="I245" i="9" s="1"/>
  <c r="K215" i="9"/>
  <c r="Q215" i="9" s="1"/>
  <c r="I215" i="9"/>
  <c r="I222" i="9" s="1"/>
  <c r="K163" i="9"/>
  <c r="R163" i="9" s="1"/>
  <c r="I163" i="9"/>
  <c r="K122" i="9"/>
  <c r="Q122" i="9" s="1"/>
  <c r="I122" i="9"/>
  <c r="I126" i="9" s="1"/>
  <c r="I135" i="9"/>
  <c r="I144" i="9"/>
  <c r="P124" i="9"/>
  <c r="O124" i="9"/>
  <c r="L124" i="9"/>
  <c r="J124" i="9"/>
  <c r="H124" i="9"/>
  <c r="G124" i="9"/>
  <c r="D124" i="9"/>
  <c r="I13" i="9"/>
  <c r="K13" i="9"/>
  <c r="Q13" i="9" s="1"/>
  <c r="K68" i="9"/>
  <c r="R68" i="9" s="1"/>
  <c r="I68" i="9"/>
  <c r="K67" i="9"/>
  <c r="R67" i="9" s="1"/>
  <c r="I67" i="9"/>
  <c r="K20" i="9"/>
  <c r="R20" i="9" s="1"/>
  <c r="I20" i="9"/>
  <c r="K15" i="9"/>
  <c r="Q15" i="9" s="1"/>
  <c r="I15" i="9"/>
  <c r="K14" i="9"/>
  <c r="Q14" i="9" s="1"/>
  <c r="I14" i="9"/>
  <c r="K69" i="9"/>
  <c r="R69" i="9" s="1"/>
  <c r="I69" i="9"/>
  <c r="I113" i="9"/>
  <c r="O60" i="9"/>
  <c r="M60" i="9"/>
  <c r="L60" i="9"/>
  <c r="J60" i="9"/>
  <c r="H60" i="9"/>
  <c r="G60" i="9"/>
  <c r="D60" i="9"/>
  <c r="O251" i="9"/>
  <c r="L251" i="9"/>
  <c r="J251" i="9"/>
  <c r="H251" i="9"/>
  <c r="G251" i="9"/>
  <c r="D251" i="9"/>
  <c r="P111" i="9"/>
  <c r="O111" i="9"/>
  <c r="L111" i="9"/>
  <c r="K111" i="9"/>
  <c r="J111" i="9"/>
  <c r="H111" i="9"/>
  <c r="G111" i="9"/>
  <c r="D111" i="9"/>
  <c r="I198" i="9"/>
  <c r="I178" i="9"/>
  <c r="I104" i="9"/>
  <c r="I103" i="9"/>
  <c r="P152" i="9"/>
  <c r="O152" i="9"/>
  <c r="M152" i="9"/>
  <c r="L152" i="9"/>
  <c r="J152" i="9"/>
  <c r="H152" i="9"/>
  <c r="G152" i="9"/>
  <c r="D152" i="9"/>
  <c r="O165" i="9"/>
  <c r="L165" i="9"/>
  <c r="J165" i="9"/>
  <c r="H165" i="9"/>
  <c r="G165" i="9"/>
  <c r="P176" i="9"/>
  <c r="O176" i="9"/>
  <c r="L176" i="9"/>
  <c r="K176" i="9"/>
  <c r="J176" i="9"/>
  <c r="H176" i="9"/>
  <c r="G176" i="9"/>
  <c r="D176" i="9"/>
  <c r="O187" i="9"/>
  <c r="M187" i="9"/>
  <c r="L187" i="9"/>
  <c r="J187" i="9"/>
  <c r="H187" i="9"/>
  <c r="G187" i="9"/>
  <c r="D187" i="9"/>
  <c r="P196" i="9"/>
  <c r="O196" i="9"/>
  <c r="L196" i="9"/>
  <c r="K196" i="9"/>
  <c r="J196" i="9"/>
  <c r="H196" i="9"/>
  <c r="G196" i="9"/>
  <c r="D196" i="9"/>
  <c r="P220" i="9"/>
  <c r="P251" i="9" s="1"/>
  <c r="O220" i="9"/>
  <c r="L220" i="9"/>
  <c r="J220" i="9"/>
  <c r="H220" i="9"/>
  <c r="G220" i="9"/>
  <c r="D220" i="9"/>
  <c r="M251" i="9"/>
  <c r="D165" i="9"/>
  <c r="M165" i="9"/>
  <c r="K93" i="9" l="1"/>
  <c r="R92" i="9"/>
  <c r="R245" i="9"/>
  <c r="K251" i="9"/>
  <c r="K243" i="9"/>
  <c r="P245" i="9" s="1"/>
  <c r="K208" i="9"/>
  <c r="I244" i="9"/>
  <c r="Q249" i="9"/>
  <c r="Q236" i="9"/>
  <c r="K220" i="9"/>
  <c r="M222" i="9" s="1"/>
  <c r="I167" i="9"/>
  <c r="K165" i="9"/>
  <c r="R215" i="9"/>
  <c r="Q163" i="9"/>
  <c r="I125" i="9"/>
  <c r="R122" i="9"/>
  <c r="K124" i="9"/>
  <c r="R126" i="9" s="1"/>
  <c r="R13" i="9"/>
  <c r="R15" i="9"/>
  <c r="R14" i="9"/>
  <c r="Q68" i="9"/>
  <c r="Q67" i="9"/>
  <c r="Q20" i="9"/>
  <c r="Q69" i="9"/>
  <c r="R104" i="9"/>
  <c r="M104" i="9"/>
  <c r="P104" i="9"/>
  <c r="I62" i="9"/>
  <c r="R135" i="9" l="1"/>
  <c r="P135" i="9"/>
  <c r="M135" i="9"/>
  <c r="M126" i="9"/>
  <c r="P126" i="9"/>
  <c r="K60" i="9"/>
  <c r="I210" i="9"/>
  <c r="I86" i="9"/>
  <c r="M196" i="9"/>
  <c r="M176" i="9"/>
  <c r="M111" i="9"/>
  <c r="I94" i="9" l="1"/>
  <c r="I177" i="9"/>
  <c r="I112" i="9"/>
  <c r="I189" i="9"/>
  <c r="K187" i="9" l="1"/>
  <c r="R178" i="9"/>
  <c r="M178" i="9"/>
  <c r="P178" i="9"/>
  <c r="P113" i="9"/>
  <c r="R113" i="9"/>
  <c r="M113" i="9"/>
  <c r="P230" i="9"/>
  <c r="O230" i="9"/>
  <c r="M230" i="9"/>
  <c r="L230" i="9"/>
  <c r="J230" i="9"/>
  <c r="H230" i="9"/>
  <c r="G230" i="9"/>
  <c r="D230" i="9"/>
  <c r="M208" i="9"/>
  <c r="P165" i="9" l="1"/>
  <c r="P187" i="9" s="1"/>
  <c r="K152" i="9"/>
  <c r="I154" i="9"/>
  <c r="R253" i="9"/>
  <c r="I252" i="9"/>
  <c r="I188" i="9"/>
  <c r="I143" i="9"/>
  <c r="I61" i="9"/>
  <c r="I153" i="9"/>
  <c r="I231" i="9"/>
  <c r="P189" i="9"/>
  <c r="M86" i="9"/>
  <c r="I95" i="9"/>
  <c r="K230" i="9"/>
  <c r="R232" i="9" s="1"/>
  <c r="I85" i="9"/>
  <c r="R167" i="9"/>
  <c r="R198" i="9"/>
  <c r="I197" i="9"/>
  <c r="I209" i="9"/>
  <c r="I221" i="9"/>
  <c r="I166" i="9"/>
  <c r="I232" i="9"/>
  <c r="P60" i="9" l="1"/>
  <c r="P95" i="9"/>
  <c r="M95" i="9"/>
  <c r="R95" i="9"/>
  <c r="M232" i="9"/>
  <c r="M253" i="9"/>
  <c r="P253" i="9"/>
  <c r="R86" i="9"/>
  <c r="P232" i="9"/>
  <c r="P86" i="9"/>
  <c r="R189" i="9"/>
  <c r="P198" i="9"/>
  <c r="M198" i="9"/>
  <c r="M167" i="9"/>
  <c r="M189" i="9"/>
  <c r="P167" i="9"/>
  <c r="R222" i="9"/>
  <c r="P222" i="9"/>
  <c r="R210" i="9"/>
  <c r="P210" i="9"/>
  <c r="M210" i="9"/>
  <c r="R154" i="9"/>
  <c r="P154" i="9"/>
  <c r="M154" i="9"/>
  <c r="R144" i="9"/>
  <c r="P144" i="9"/>
  <c r="M144" i="9"/>
  <c r="R62" i="9"/>
  <c r="P62" i="9"/>
  <c r="M62" i="9"/>
</calcChain>
</file>

<file path=xl/sharedStrings.xml><?xml version="1.0" encoding="utf-8"?>
<sst xmlns="http://schemas.openxmlformats.org/spreadsheetml/2006/main" count="1227" uniqueCount="194">
  <si>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</si>
  <si>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</si>
  <si>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</si>
  <si>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</si>
  <si>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</si>
  <si>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</si>
  <si>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</si>
  <si>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</si>
  <si>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</si>
  <si>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</si>
  <si>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</si>
  <si>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</si>
  <si>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</si>
  <si>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</si>
  <si>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</si>
  <si>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</si>
  <si>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Dollars/Acre</t>
  </si>
  <si>
    <t>Dollars/SqFt</t>
  </si>
  <si>
    <t>ECF Area</t>
  </si>
  <si>
    <t>Liber/Page</t>
  </si>
  <si>
    <t>Other Parcels in Sale</t>
  </si>
  <si>
    <t>Land Table</t>
  </si>
  <si>
    <t>WD</t>
  </si>
  <si>
    <t>ARMS LENGTH</t>
  </si>
  <si>
    <t>ALABASTER RD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</si>
  <si>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</si>
  <si>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</si>
  <si>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</si>
  <si>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</si>
  <si>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</si>
  <si>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</si>
  <si>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</si>
  <si>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value</t>
  </si>
  <si>
    <t>V</t>
  </si>
  <si>
    <t>V= VERIFIED FROM DATA</t>
  </si>
  <si>
    <t>EX= EXTRAPOLATED FROM CURVE</t>
  </si>
  <si>
    <t>M= MODIFICATION OF VERIFIED DATA TO CURVE</t>
  </si>
  <si>
    <t>ACRES</t>
  </si>
  <si>
    <t>$ PER ACRE</t>
  </si>
  <si>
    <t>1-ACRE</t>
  </si>
  <si>
    <t>1.5-ACRE</t>
  </si>
  <si>
    <t>2-ACRE</t>
  </si>
  <si>
    <t>2.5-ACRE</t>
  </si>
  <si>
    <t>3-ACRE</t>
  </si>
  <si>
    <t>4-ACRE</t>
  </si>
  <si>
    <t>7-ACRE</t>
  </si>
  <si>
    <t>10-ACRE</t>
  </si>
  <si>
    <t>15-ACRE</t>
  </si>
  <si>
    <t>20-ACRE</t>
  </si>
  <si>
    <t>25-ACRE</t>
  </si>
  <si>
    <t>30-ACRE</t>
  </si>
  <si>
    <t>40-ACRE</t>
  </si>
  <si>
    <t>50-ACRE</t>
  </si>
  <si>
    <t>M</t>
  </si>
  <si>
    <t>KEYSTONE RD</t>
  </si>
  <si>
    <t>TURTLE RD</t>
  </si>
  <si>
    <t>RESIDENTIAL</t>
  </si>
  <si>
    <t>11</t>
  </si>
  <si>
    <t>S M-65</t>
  </si>
  <si>
    <t>MULTIPCL SALE ARMS L</t>
  </si>
  <si>
    <t>5-Acres</t>
  </si>
  <si>
    <t>TOWERLINE RD</t>
  </si>
  <si>
    <t>M-MODIFICATION OF VERIFIED DATA TO CURVE</t>
  </si>
  <si>
    <t>EX</t>
  </si>
  <si>
    <t>SECTIONS</t>
  </si>
  <si>
    <t>OLD STATE RD</t>
  </si>
  <si>
    <t>NATIONAL CITY RD</t>
  </si>
  <si>
    <t>050-025-400-003-50</t>
  </si>
  <si>
    <t>462 S CHAMBERS RD</t>
  </si>
  <si>
    <t>050-025-400-003-00</t>
  </si>
  <si>
    <t>POWERLINE RD OFF</t>
  </si>
  <si>
    <t>outliers not used</t>
  </si>
  <si>
    <t>USING SALES FROM SURROUNDING AREA TO SUPLIMENT MY DATA</t>
  </si>
  <si>
    <t>NO DATA</t>
  </si>
  <si>
    <t>SECTION LOTS AND ACREAGE</t>
  </si>
  <si>
    <t>050-009-300-003-40</t>
  </si>
  <si>
    <t>050-014-200-001-00</t>
  </si>
  <si>
    <t>922 N SAND LAKE RD</t>
  </si>
  <si>
    <t>050-017-200-001-00</t>
  </si>
  <si>
    <t>MILLER RD</t>
  </si>
  <si>
    <t>050-019-300-007-01</t>
  </si>
  <si>
    <t>5776 W M-55</t>
  </si>
  <si>
    <t>050-020-300-012-00</t>
  </si>
  <si>
    <t>COX RD</t>
  </si>
  <si>
    <t>QC</t>
  </si>
  <si>
    <t>050-021-300-028-00</t>
  </si>
  <si>
    <t>PIONEER ST</t>
  </si>
  <si>
    <t>050-020-400-015-00</t>
  </si>
  <si>
    <t>050-024-200-001-50</t>
  </si>
  <si>
    <t>N BINDER RD</t>
  </si>
  <si>
    <t>050-025-100-006-00</t>
  </si>
  <si>
    <t>3133 M-55</t>
  </si>
  <si>
    <t>050-027-200-003-40</t>
  </si>
  <si>
    <t>165 S GREENWOOD RD</t>
  </si>
  <si>
    <t>050-030-200-001-50</t>
  </si>
  <si>
    <t>5787 M-55</t>
  </si>
  <si>
    <t>050-030-200-001-30</t>
  </si>
  <si>
    <t>040-028-400-011-00</t>
  </si>
  <si>
    <t>040-028-400-012-00</t>
  </si>
  <si>
    <t>040-028-400-010-00</t>
  </si>
  <si>
    <t>040-028-400-009-00</t>
  </si>
  <si>
    <t>3479 NILE RD</t>
  </si>
  <si>
    <t>Per FF=&gt;</t>
  </si>
  <si>
    <t>Per SqFt=&gt;</t>
  </si>
  <si>
    <t>Per Net Acres=&gt;</t>
  </si>
  <si>
    <t>040-024-300-002-00</t>
  </si>
  <si>
    <t>2933 TOWERLINE RD</t>
  </si>
  <si>
    <t>040-019-200-002-00</t>
  </si>
  <si>
    <t>040-027-200-001-10</t>
  </si>
  <si>
    <t>040-034-400-002-75</t>
  </si>
  <si>
    <t>7136 DYER RD</t>
  </si>
  <si>
    <t>040-013-400-001-00</t>
  </si>
  <si>
    <t>040-027-200-001-20</t>
  </si>
  <si>
    <t>040-027-200-001-30</t>
  </si>
  <si>
    <t>040-030-300-001-50</t>
  </si>
  <si>
    <t>8848 KEYSTONE RD</t>
  </si>
  <si>
    <t>80-ACRE</t>
  </si>
  <si>
    <t>040-034-100-001-00</t>
  </si>
  <si>
    <t>100-ACRE &amp; UP</t>
  </si>
  <si>
    <t>EXTENDED DATA FOR LARGER ACRES IN INDUSTRIAL AREA</t>
  </si>
  <si>
    <t>051-K30-000-001-00</t>
  </si>
  <si>
    <t>1239 N SAND LAKE RD</t>
  </si>
  <si>
    <t>03-ARM'S LENGTH</t>
  </si>
  <si>
    <t>050-020-400-018-00</t>
  </si>
  <si>
    <t>5054 M-55</t>
  </si>
  <si>
    <t>050-021-300-005-00</t>
  </si>
  <si>
    <t>4921 CARPENTER RD</t>
  </si>
  <si>
    <t>050-020-100-010-00</t>
  </si>
  <si>
    <t>5100 CARPENTER RD</t>
  </si>
  <si>
    <t>050-010-300-009-00</t>
  </si>
  <si>
    <t>4280 SPARTON RD</t>
  </si>
  <si>
    <t>050-007-100-003-00</t>
  </si>
  <si>
    <t>5634 OLD STATE RD</t>
  </si>
  <si>
    <t>050-021-400-002-00</t>
  </si>
  <si>
    <t>4641 CARPENTER RD</t>
  </si>
  <si>
    <t>LC</t>
  </si>
  <si>
    <t>UNRECORDED</t>
  </si>
  <si>
    <t>19-MULTI PARCEL ARM'S LENGTH</t>
  </si>
  <si>
    <t>050-020-400-008-00</t>
  </si>
  <si>
    <t>221 N IMPERIAL DR</t>
  </si>
  <si>
    <t>050-008-200-001-00</t>
  </si>
  <si>
    <t>5320 OLD STATE RD</t>
  </si>
  <si>
    <t>050-009-400-002-00</t>
  </si>
  <si>
    <t>4747 OLD STATE RD</t>
  </si>
  <si>
    <t>050-011-300-008-40</t>
  </si>
  <si>
    <t>FOREST POND TR</t>
  </si>
  <si>
    <t>050-019-400-001-15</t>
  </si>
  <si>
    <t>CARPENTER RD</t>
  </si>
  <si>
    <t>050-002-200-001-75</t>
  </si>
  <si>
    <t>1975 WEST ST</t>
  </si>
  <si>
    <t>050-028-100-003-50</t>
  </si>
  <si>
    <t>216 S GREENWOOD RD</t>
  </si>
  <si>
    <t>050-020-400-016-00</t>
  </si>
  <si>
    <t>5020 M-55</t>
  </si>
  <si>
    <t>050-019-300-005-05</t>
  </si>
  <si>
    <t>5920 M-55</t>
  </si>
  <si>
    <t>050-009-200-017-00</t>
  </si>
  <si>
    <t>4788 OLD STATE RD</t>
  </si>
  <si>
    <t>050-011-400-001-08</t>
  </si>
  <si>
    <t>3701 OLD STATE RD</t>
  </si>
  <si>
    <t>MLC</t>
  </si>
  <si>
    <t>050-013-100-001-95</t>
  </si>
  <si>
    <t>840 N SLAWSON</t>
  </si>
  <si>
    <t>050-013-100-001-90</t>
  </si>
  <si>
    <t>050-028-200-003-00</t>
  </si>
  <si>
    <t>4901 M-55</t>
  </si>
  <si>
    <t>050-033-300-002-00</t>
  </si>
  <si>
    <t>050-025-400-001-00</t>
  </si>
  <si>
    <t>369 YOUNGS RD</t>
  </si>
  <si>
    <t>050-032-400-002-00</t>
  </si>
  <si>
    <t>050-033-200-001-00</t>
  </si>
  <si>
    <t>S GREENWOOD OFF</t>
  </si>
  <si>
    <t>040-030-400-002-00</t>
  </si>
  <si>
    <t>8660 KEYSTONE RD</t>
  </si>
  <si>
    <t>040-027-100-001-20</t>
  </si>
  <si>
    <t>3088 S M-65</t>
  </si>
  <si>
    <t>040-021-400-007-00</t>
  </si>
  <si>
    <t>7590 TURTLE RD</t>
  </si>
  <si>
    <t>040-023-200-001-00</t>
  </si>
  <si>
    <t>6807 ALABASTER RD</t>
  </si>
  <si>
    <t>040-025-200-001-00</t>
  </si>
  <si>
    <t>040-013-300-001-10</t>
  </si>
  <si>
    <t>2339 TOWERLINE RD</t>
  </si>
  <si>
    <t>040-001-400-001-00</t>
  </si>
  <si>
    <t>1436 BRITT RD</t>
  </si>
  <si>
    <t>040-001-400-003-00</t>
  </si>
  <si>
    <t>040-034-100-002-50</t>
  </si>
  <si>
    <t>3720 S M-65</t>
  </si>
  <si>
    <t>040-013-300-006-00</t>
  </si>
  <si>
    <t>2423 TOWERLINE RD</t>
  </si>
  <si>
    <t>040-024-200-003-00</t>
  </si>
  <si>
    <t>040-033-100-001-00</t>
  </si>
  <si>
    <t>040-034-200-001-00, 040-033-400-003-50, 040-034-300-002-00</t>
  </si>
  <si>
    <t xml:space="preserve">                  GRANT SECTION &amp; LOTS, OFF WATER CHAPPEL LAKE &amp; INDUSTRIAL - ACREAGE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</si>
</sst>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69" formatCode="_(* #,##0_);_(* \(#,##0\);_(* &quot;-&quot;??_);_(@_)"/>
    <numFmt numFmtId="170" formatCode="_(* #,##0.000_);_(* \(#,##0.000\);_(* &quot;-&quot;??_);_(@_)"/>
    <numFmt numFmtId="171" formatCode="mm/dd/yy;@"/>
    <numFmt numFmtId="172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6E4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F0C2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3">
    <xf numFmtId="0" fontId="0" fillId="0" borderId="0" xfId="0"/>
    <xf numFmtId="0" fontId="0" fillId="0" borderId="0" xfId="0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0" fontId="4" fillId="0" borderId="0" xfId="0" applyFont="1"/>
    <xf numFmtId="0" fontId="0" fillId="0" borderId="0" xfId="0" applyFont="1"/>
    <xf numFmtId="169" fontId="4" fillId="0" borderId="0" xfId="1" applyNumberFormat="1" applyFont="1" applyFill="1" applyAlignment="1">
      <alignment horizontal="center"/>
    </xf>
    <xf numFmtId="44" fontId="4" fillId="0" borderId="0" xfId="2" applyFont="1" applyAlignment="1">
      <alignment horizontal="center"/>
    </xf>
    <xf numFmtId="170" fontId="4" fillId="0" borderId="0" xfId="1" applyNumberFormat="1" applyFont="1" applyAlignment="1">
      <alignment horizontal="center"/>
    </xf>
    <xf numFmtId="169" fontId="0" fillId="5" borderId="0" xfId="1" applyNumberFormat="1" applyFont="1" applyFill="1"/>
    <xf numFmtId="170" fontId="0" fillId="5" borderId="0" xfId="1" applyNumberFormat="1" applyFont="1" applyFill="1"/>
    <xf numFmtId="39" fontId="0" fillId="4" borderId="0" xfId="1" applyNumberFormat="1" applyFont="1" applyFill="1"/>
    <xf numFmtId="1" fontId="0" fillId="0" borderId="0" xfId="0" applyNumberForma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40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8" fontId="0" fillId="0" borderId="0" xfId="0" applyNumberFormat="1"/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0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0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0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0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0" xfId="0" applyNumberFormat="1" applyFont="1" applyFill="1" applyBorder="1"/>
    <xf numFmtId="168" fontId="2" fillId="3" borderId="0" xfId="0" applyNumberFormat="1" applyFont="1" applyFill="1" applyBorder="1"/>
    <xf numFmtId="0" fontId="0" fillId="0" borderId="0" xfId="0" applyBorder="1"/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6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40" fontId="4" fillId="0" borderId="0" xfId="0" applyNumberFormat="1" applyFont="1" applyBorder="1"/>
    <xf numFmtId="40" fontId="0" fillId="0" borderId="0" xfId="0" applyNumberFormat="1" applyBorder="1"/>
    <xf numFmtId="8" fontId="0" fillId="0" borderId="0" xfId="0" applyNumberFormat="1" applyBorder="1"/>
    <xf numFmtId="0" fontId="0" fillId="0" borderId="0" xfId="0" quotePrefix="1" applyBorder="1" applyAlignment="1">
      <alignment horizontal="right"/>
    </xf>
    <xf numFmtId="0" fontId="0" fillId="0" borderId="3" xfId="0" applyBorder="1"/>
    <xf numFmtId="40" fontId="0" fillId="0" borderId="3" xfId="0" applyNumberFormat="1" applyBorder="1"/>
    <xf numFmtId="165" fontId="0" fillId="0" borderId="0" xfId="0" applyNumberFormat="1" applyBorder="1"/>
    <xf numFmtId="165" fontId="0" fillId="0" borderId="3" xfId="0" applyNumberFormat="1" applyBorder="1"/>
    <xf numFmtId="6" fontId="0" fillId="0" borderId="3" xfId="0" applyNumberFormat="1" applyBorder="1"/>
    <xf numFmtId="164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40" fontId="4" fillId="0" borderId="3" xfId="0" applyNumberFormat="1" applyFont="1" applyBorder="1"/>
    <xf numFmtId="8" fontId="0" fillId="0" borderId="3" xfId="0" applyNumberFormat="1" applyBorder="1"/>
    <xf numFmtId="0" fontId="0" fillId="0" borderId="3" xfId="0" quotePrefix="1" applyBorder="1" applyAlignment="1">
      <alignment horizontal="right"/>
    </xf>
    <xf numFmtId="6" fontId="4" fillId="0" borderId="0" xfId="0" applyNumberFormat="1" applyFont="1"/>
    <xf numFmtId="2" fontId="2" fillId="3" borderId="0" xfId="0" applyNumberFormat="1" applyFont="1" applyFill="1" applyBorder="1"/>
    <xf numFmtId="0" fontId="2" fillId="3" borderId="2" xfId="0" applyNumberFormat="1" applyFont="1" applyFill="1" applyBorder="1"/>
    <xf numFmtId="2" fontId="4" fillId="0" borderId="0" xfId="0" applyNumberFormat="1" applyFont="1"/>
    <xf numFmtId="166" fontId="4" fillId="0" borderId="0" xfId="0" applyNumberFormat="1" applyFont="1"/>
    <xf numFmtId="0" fontId="0" fillId="0" borderId="2" xfId="0" applyBorder="1"/>
    <xf numFmtId="2" fontId="4" fillId="0" borderId="2" xfId="0" applyNumberFormat="1" applyFont="1" applyBorder="1"/>
    <xf numFmtId="8" fontId="4" fillId="0" borderId="2" xfId="0" applyNumberFormat="1" applyFont="1" applyBorder="1"/>
    <xf numFmtId="40" fontId="4" fillId="0" borderId="2" xfId="0" applyNumberFormat="1" applyFont="1" applyBorder="1"/>
    <xf numFmtId="40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2" xfId="0" applyNumberFormat="1" applyFont="1" applyBorder="1"/>
    <xf numFmtId="0" fontId="4" fillId="0" borderId="2" xfId="0" applyFont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2" fontId="4" fillId="0" borderId="0" xfId="0" applyNumberFormat="1" applyFont="1" applyBorder="1"/>
    <xf numFmtId="8" fontId="4" fillId="0" borderId="0" xfId="0" applyNumberFormat="1" applyFont="1" applyBorder="1"/>
    <xf numFmtId="0" fontId="0" fillId="0" borderId="0" xfId="0" applyBorder="1" applyAlignment="1">
      <alignment horizontal="right"/>
    </xf>
    <xf numFmtId="165" fontId="4" fillId="0" borderId="0" xfId="0" applyNumberFormat="1" applyFont="1"/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6" fontId="0" fillId="0" borderId="0" xfId="0" applyNumberFormat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0" fillId="0" borderId="0" xfId="0" applyNumberFormat="1"/>
    <xf numFmtId="164" fontId="2" fillId="3" borderId="0" xfId="0" applyNumberFormat="1" applyFont="1" applyFill="1" applyBorder="1"/>
    <xf numFmtId="165" fontId="0" fillId="0" borderId="0" xfId="0" applyNumberFormat="1"/>
    <xf numFmtId="165" fontId="2" fillId="3" borderId="0" xfId="0" applyNumberFormat="1" applyFont="1" applyFill="1" applyBorder="1"/>
    <xf numFmtId="166" fontId="0" fillId="0" borderId="0" xfId="0" applyNumberFormat="1"/>
    <xf numFmtId="167" fontId="0" fillId="0" borderId="0" xfId="0" applyNumberFormat="1"/>
    <xf numFmtId="167" fontId="2" fillId="3" borderId="0" xfId="0" applyNumberFormat="1" applyFont="1" applyFill="1" applyBorder="1"/>
    <xf numFmtId="40" fontId="0" fillId="0" borderId="0" xfId="0" applyNumberFormat="1"/>
    <xf numFmtId="40" fontId="2" fillId="3" borderId="0" xfId="0" applyNumberFormat="1" applyFont="1" applyFill="1" applyBorder="1"/>
    <xf numFmtId="8" fontId="0" fillId="0" borderId="0" xfId="0" applyNumberFormat="1"/>
    <xf numFmtId="8" fontId="2" fillId="3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4" fillId="0" borderId="0" xfId="0" applyNumberFormat="1" applyFont="1" applyBorder="1"/>
    <xf numFmtId="6" fontId="0" fillId="0" borderId="0" xfId="0" applyNumberFormat="1" applyFill="1"/>
    <xf numFmtId="167" fontId="0" fillId="0" borderId="0" xfId="0" applyNumberFormat="1" applyFill="1"/>
    <xf numFmtId="8" fontId="0" fillId="0" borderId="0" xfId="0" applyNumberFormat="1" applyFill="1"/>
    <xf numFmtId="0" fontId="0" fillId="0" borderId="0" xfId="0" quotePrefix="1" applyFill="1" applyAlignment="1">
      <alignment horizontal="right"/>
    </xf>
    <xf numFmtId="0" fontId="2" fillId="0" borderId="1" xfId="0" applyFont="1" applyFill="1" applyBorder="1"/>
    <xf numFmtId="0" fontId="0" fillId="6" borderId="0" xfId="0" applyFill="1"/>
    <xf numFmtId="165" fontId="0" fillId="6" borderId="0" xfId="0" applyNumberFormat="1" applyFill="1"/>
    <xf numFmtId="6" fontId="0" fillId="6" borderId="0" xfId="0" applyNumberFormat="1" applyFill="1"/>
    <xf numFmtId="166" fontId="0" fillId="6" borderId="0" xfId="0" applyNumberFormat="1" applyFill="1"/>
    <xf numFmtId="167" fontId="0" fillId="6" borderId="0" xfId="0" applyNumberFormat="1" applyFill="1"/>
    <xf numFmtId="40" fontId="0" fillId="6" borderId="0" xfId="0" applyNumberFormat="1" applyFill="1"/>
    <xf numFmtId="8" fontId="0" fillId="6" borderId="0" xfId="0" applyNumberFormat="1" applyFill="1"/>
    <xf numFmtId="0" fontId="0" fillId="6" borderId="0" xfId="0" quotePrefix="1" applyFill="1" applyAlignment="1">
      <alignment horizontal="right"/>
    </xf>
    <xf numFmtId="0" fontId="2" fillId="0" borderId="0" xfId="0" applyFont="1" applyFill="1" applyBorder="1"/>
    <xf numFmtId="14" fontId="0" fillId="0" borderId="0" xfId="0" applyNumberFormat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6" fontId="2" fillId="3" borderId="0" xfId="0" applyNumberFormat="1" applyFont="1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40" fontId="2" fillId="3" borderId="0" xfId="0" applyNumberFormat="1" applyFont="1" applyFill="1" applyBorder="1"/>
    <xf numFmtId="8" fontId="0" fillId="0" borderId="0" xfId="0" applyNumberFormat="1"/>
    <xf numFmtId="0" fontId="0" fillId="0" borderId="4" xfId="0" applyBorder="1"/>
    <xf numFmtId="40" fontId="0" fillId="0" borderId="4" xfId="0" applyNumberFormat="1" applyBorder="1"/>
    <xf numFmtId="0" fontId="0" fillId="0" borderId="0" xfId="0" applyFont="1" applyFill="1" applyAlignment="1"/>
    <xf numFmtId="165" fontId="0" fillId="0" borderId="0" xfId="0" applyNumberFormat="1" applyFont="1" applyFill="1" applyAlignment="1"/>
    <xf numFmtId="6" fontId="0" fillId="0" borderId="0" xfId="0" applyNumberFormat="1" applyFont="1" applyFill="1" applyAlignment="1"/>
    <xf numFmtId="164" fontId="0" fillId="0" borderId="0" xfId="0" applyNumberFormat="1" applyFont="1" applyFill="1" applyAlignment="1"/>
    <xf numFmtId="166" fontId="0" fillId="0" borderId="0" xfId="0" applyNumberFormat="1" applyFont="1" applyFill="1" applyAlignment="1"/>
    <xf numFmtId="167" fontId="0" fillId="0" borderId="0" xfId="0" applyNumberFormat="1" applyFont="1" applyFill="1" applyAlignment="1"/>
    <xf numFmtId="40" fontId="0" fillId="0" borderId="0" xfId="0" applyNumberFormat="1" applyFont="1" applyFill="1" applyAlignment="1"/>
    <xf numFmtId="8" fontId="0" fillId="0" borderId="0" xfId="0" applyNumberFormat="1" applyFont="1" applyFill="1" applyAlignment="1"/>
    <xf numFmtId="0" fontId="0" fillId="0" borderId="0" xfId="0" applyFont="1" applyFill="1" applyBorder="1" applyAlignment="1"/>
    <xf numFmtId="6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40" fontId="0" fillId="0" borderId="0" xfId="0" applyNumberFormat="1" applyFont="1" applyFill="1" applyBorder="1" applyAlignment="1"/>
    <xf numFmtId="8" fontId="0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4" fillId="0" borderId="0" xfId="0" applyFont="1" applyBorder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8" fontId="0" fillId="0" borderId="0" xfId="0" applyNumberFormat="1"/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0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0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0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0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0" xfId="0" applyNumberFormat="1" applyFont="1" applyFill="1" applyBorder="1"/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0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0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0" xfId="0" applyNumberFormat="1" applyFont="1" applyFill="1" applyBorder="1"/>
    <xf numFmtId="2" fontId="0" fillId="0" borderId="0" xfId="0" applyNumberFormat="1"/>
    <xf numFmtId="0" fontId="0" fillId="0" borderId="3" xfId="0" applyBorder="1" applyAlignment="1"/>
    <xf numFmtId="171" fontId="0" fillId="0" borderId="3" xfId="0" applyNumberFormat="1" applyBorder="1"/>
    <xf numFmtId="2" fontId="0" fillId="0" borderId="3" xfId="0" applyNumberFormat="1" applyBorder="1"/>
    <xf numFmtId="0" fontId="0" fillId="0" borderId="3" xfId="0" applyBorder="1" applyAlignment="1">
      <alignment horizontal="left"/>
    </xf>
    <xf numFmtId="2" fontId="4" fillId="0" borderId="3" xfId="0" applyNumberFormat="1" applyFont="1" applyBorder="1"/>
    <xf numFmtId="2" fontId="0" fillId="0" borderId="3" xfId="0" applyNumberFormat="1" applyBorder="1" applyAlignment="1"/>
    <xf numFmtId="165" fontId="0" fillId="0" borderId="4" xfId="0" applyNumberFormat="1" applyBorder="1"/>
    <xf numFmtId="6" fontId="0" fillId="0" borderId="4" xfId="0" applyNumberFormat="1" applyBorder="1"/>
    <xf numFmtId="164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8" fontId="0" fillId="0" borderId="4" xfId="0" applyNumberFormat="1" applyBorder="1"/>
    <xf numFmtId="0" fontId="0" fillId="0" borderId="4" xfId="0" quotePrefix="1" applyBorder="1" applyAlignment="1">
      <alignment horizontal="right"/>
    </xf>
    <xf numFmtId="172" fontId="0" fillId="0" borderId="0" xfId="0" applyNumberFormat="1" applyBorder="1"/>
    <xf numFmtId="172" fontId="4" fillId="0" borderId="0" xfId="0" applyNumberFormat="1" applyFont="1" applyBorder="1"/>
    <xf numFmtId="6" fontId="4" fillId="0" borderId="0" xfId="0" applyNumberFormat="1" applyFont="1" applyBorder="1"/>
    <xf numFmtId="172" fontId="4" fillId="0" borderId="0" xfId="0" applyNumberFormat="1" applyFont="1"/>
    <xf numFmtId="8" fontId="4" fillId="0" borderId="0" xfId="0" applyNumberFormat="1" applyFont="1"/>
    <xf numFmtId="0" fontId="4" fillId="0" borderId="0" xfId="0" applyNumberFormat="1" applyFont="1"/>
    <xf numFmtId="6" fontId="4" fillId="0" borderId="0" xfId="0" applyNumberFormat="1" applyFont="1" applyFill="1" applyBorder="1" applyAlignment="1"/>
    <xf numFmtId="40" fontId="4" fillId="0" borderId="0" xfId="0" applyNumberFormat="1" applyFont="1" applyFill="1" applyBorder="1" applyAlignment="1"/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6" fontId="0" fillId="0" borderId="0" xfId="0" applyNumberFormat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8" fontId="2" fillId="3" borderId="2" xfId="0" applyNumberFormat="1" applyFont="1" applyFill="1" applyBorder="1"/>
    <xf numFmtId="0" fontId="0" fillId="7" borderId="0" xfId="0" applyFill="1"/>
    <xf numFmtId="165" fontId="0" fillId="7" borderId="0" xfId="0" applyNumberFormat="1" applyFill="1"/>
    <xf numFmtId="6" fontId="0" fillId="7" borderId="0" xfId="0" applyNumberFormat="1" applyFill="1"/>
    <xf numFmtId="164" fontId="0" fillId="7" borderId="0" xfId="0" applyNumberFormat="1" applyFill="1"/>
    <xf numFmtId="166" fontId="0" fillId="7" borderId="0" xfId="0" applyNumberFormat="1" applyFill="1"/>
    <xf numFmtId="167" fontId="0" fillId="7" borderId="0" xfId="0" applyNumberFormat="1" applyFill="1"/>
    <xf numFmtId="40" fontId="0" fillId="7" borderId="0" xfId="0" applyNumberFormat="1" applyFill="1"/>
    <xf numFmtId="8" fontId="0" fillId="7" borderId="0" xfId="0" applyNumberFormat="1" applyFill="1"/>
    <xf numFmtId="0" fontId="0" fillId="7" borderId="0" xfId="0" quotePrefix="1" applyFill="1" applyAlignment="1">
      <alignment horizontal="right"/>
    </xf>
    <xf numFmtId="0" fontId="0" fillId="7" borderId="0" xfId="0" applyFont="1" applyFill="1" applyAlignment="1"/>
    <xf numFmtId="165" fontId="0" fillId="7" borderId="0" xfId="0" applyNumberFormat="1" applyFont="1" applyFill="1" applyAlignment="1"/>
    <xf numFmtId="6" fontId="0" fillId="7" borderId="0" xfId="0" applyNumberFormat="1" applyFont="1" applyFill="1" applyAlignment="1"/>
    <xf numFmtId="164" fontId="0" fillId="7" borderId="0" xfId="0" applyNumberFormat="1" applyFont="1" applyFill="1" applyAlignment="1"/>
    <xf numFmtId="166" fontId="0" fillId="7" borderId="0" xfId="0" applyNumberFormat="1" applyFont="1" applyFill="1" applyAlignment="1"/>
    <xf numFmtId="167" fontId="0" fillId="7" borderId="0" xfId="0" applyNumberFormat="1" applyFont="1" applyFill="1" applyAlignment="1"/>
    <xf numFmtId="40" fontId="0" fillId="7" borderId="0" xfId="0" applyNumberFormat="1" applyFont="1" applyFill="1" applyAlignment="1"/>
    <xf numFmtId="8" fontId="0" fillId="7" borderId="0" xfId="0" applyNumberFormat="1" applyFont="1" applyFill="1" applyAlignment="1"/>
    <xf numFmtId="0" fontId="0" fillId="6" borderId="3" xfId="0" applyFont="1" applyFill="1" applyBorder="1" applyAlignment="1"/>
    <xf numFmtId="165" fontId="0" fillId="6" borderId="3" xfId="0" applyNumberFormat="1" applyFont="1" applyFill="1" applyBorder="1" applyAlignment="1"/>
    <xf numFmtId="6" fontId="0" fillId="6" borderId="3" xfId="0" applyNumberFormat="1" applyFont="1" applyFill="1" applyBorder="1" applyAlignment="1"/>
    <xf numFmtId="164" fontId="0" fillId="6" borderId="3" xfId="0" applyNumberFormat="1" applyFont="1" applyFill="1" applyBorder="1" applyAlignment="1"/>
    <xf numFmtId="166" fontId="0" fillId="6" borderId="3" xfId="0" applyNumberFormat="1" applyFont="1" applyFill="1" applyBorder="1" applyAlignment="1"/>
    <xf numFmtId="167" fontId="0" fillId="6" borderId="3" xfId="0" applyNumberFormat="1" applyFont="1" applyFill="1" applyBorder="1" applyAlignment="1"/>
    <xf numFmtId="40" fontId="0" fillId="6" borderId="3" xfId="0" applyNumberFormat="1" applyFont="1" applyFill="1" applyBorder="1" applyAlignment="1"/>
    <xf numFmtId="8" fontId="0" fillId="6" borderId="3" xfId="0" applyNumberFormat="1" applyFont="1" applyFill="1" applyBorder="1" applyAlignment="1"/>
    <xf numFmtId="0" fontId="0" fillId="8" borderId="0" xfId="0" applyFill="1"/>
    <xf numFmtId="165" fontId="0" fillId="8" borderId="0" xfId="0" applyNumberFormat="1" applyFill="1"/>
    <xf numFmtId="6" fontId="0" fillId="8" borderId="0" xfId="0" applyNumberFormat="1" applyFill="1"/>
    <xf numFmtId="164" fontId="0" fillId="8" borderId="0" xfId="0" applyNumberFormat="1" applyFill="1"/>
    <xf numFmtId="166" fontId="0" fillId="8" borderId="0" xfId="0" applyNumberFormat="1" applyFill="1"/>
    <xf numFmtId="167" fontId="0" fillId="8" borderId="0" xfId="0" applyNumberFormat="1" applyFill="1"/>
    <xf numFmtId="40" fontId="0" fillId="8" borderId="0" xfId="0" applyNumberFormat="1" applyFill="1"/>
    <xf numFmtId="8" fontId="0" fillId="8" borderId="0" xfId="0" applyNumberFormat="1" applyFill="1"/>
    <xf numFmtId="0" fontId="0" fillId="8" borderId="0" xfId="0" quotePrefix="1" applyFill="1" applyAlignment="1">
      <alignment horizontal="right"/>
    </xf>
    <xf numFmtId="0" fontId="0" fillId="0" borderId="0" xfId="0" applyFill="1" applyBorder="1" applyAlignment="1"/>
    <xf numFmtId="171" fontId="0" fillId="0" borderId="0" xfId="0" applyNumberFormat="1" applyFill="1" applyBorder="1"/>
    <xf numFmtId="6" fontId="0" fillId="0" borderId="0" xfId="0" applyNumberFormat="1" applyFill="1" applyBorder="1"/>
    <xf numFmtId="2" fontId="0" fillId="0" borderId="0" xfId="0" applyNumberFormat="1" applyFill="1" applyBorder="1"/>
    <xf numFmtId="2" fontId="4" fillId="0" borderId="0" xfId="0" applyNumberFormat="1" applyFont="1" applyFill="1" applyBorder="1"/>
    <xf numFmtId="2" fontId="0" fillId="0" borderId="0" xfId="0" applyNumberFormat="1" applyFill="1" applyBorder="1" applyAlignment="1"/>
    <xf numFmtId="8" fontId="0" fillId="0" borderId="0" xfId="0" applyNumberFormat="1" applyFill="1" applyBorder="1"/>
    <xf numFmtId="40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/>
    <xf numFmtId="6" fontId="5" fillId="0" borderId="0" xfId="0" applyNumberFormat="1" applyFont="1"/>
    <xf numFmtId="0" fontId="6" fillId="0" borderId="0" xfId="0" applyFont="1"/>
    <xf numFmtId="37" fontId="0" fillId="5" borderId="0" xfId="1" applyNumberFormat="1" applyFont="1" applyFill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0" fillId="0" borderId="0" xfId="0" applyNumberFormat="1"/>
    <xf numFmtId="40" fontId="1" fillId="2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Alignment="1"/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6" fontId="0" fillId="0" borderId="0" xfId="0" applyNumberFormat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0" fillId="0" borderId="0" xfId="0" applyNumberFormat="1"/>
    <xf numFmtId="8" fontId="2" fillId="3" borderId="2" xfId="0" applyNumberFormat="1" applyFont="1" applyFill="1" applyBorder="1"/>
    <xf numFmtId="166" fontId="4" fillId="0" borderId="0" xfId="0" applyNumberFormat="1" applyFont="1" applyBorder="1"/>
    <xf numFmtId="172" fontId="4" fillId="0" borderId="2" xfId="0" applyNumberFormat="1" applyFont="1" applyBorder="1"/>
    <xf numFmtId="40" fontId="4" fillId="7" borderId="0" xfId="0" applyNumberFormat="1" applyFont="1" applyFill="1" applyAlignment="1"/>
    <xf numFmtId="40" fontId="4" fillId="7" borderId="0" xfId="0" applyNumberFormat="1" applyFont="1" applyFill="1"/>
    <xf numFmtId="40" fontId="4" fillId="6" borderId="3" xfId="0" applyNumberFormat="1" applyFont="1" applyFill="1" applyBorder="1" applyAlignment="1"/>
    <xf numFmtId="165" fontId="4" fillId="0" borderId="0" xfId="0" applyNumberFormat="1" applyFont="1" applyFill="1"/>
    <xf numFmtId="6" fontId="4" fillId="0" borderId="0" xfId="0" applyNumberFormat="1" applyFont="1" applyFill="1"/>
    <xf numFmtId="164" fontId="0" fillId="0" borderId="0" xfId="0" applyNumberFormat="1" applyFill="1"/>
    <xf numFmtId="166" fontId="4" fillId="0" borderId="0" xfId="0" applyNumberFormat="1" applyFont="1" applyFill="1"/>
    <xf numFmtId="40" fontId="4" fillId="0" borderId="0" xfId="0" applyNumberFormat="1" applyFont="1" applyFill="1"/>
    <xf numFmtId="6" fontId="2" fillId="6" borderId="0" xfId="0" applyNumberFormat="1" applyFont="1" applyFill="1" applyBorder="1"/>
    <xf numFmtId="164" fontId="4" fillId="6" borderId="0" xfId="0" applyNumberFormat="1" applyFont="1" applyFill="1"/>
    <xf numFmtId="40" fontId="2" fillId="6" borderId="0" xfId="0" applyNumberFormat="1" applyFont="1" applyFill="1" applyBorder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quotePrefix="1" applyAlignment="1">
      <alignment horizontal="right"/>
    </xf>
    <xf numFmtId="6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0" fontId="0" fillId="0" borderId="0" xfId="0" applyNumberFormat="1"/>
    <xf numFmtId="8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142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colors>
    <mruColors>
      <color rgb="FF96E4C8"/>
      <color rgb="FF80F0C2"/>
      <color rgb="FF80E8C2"/>
      <color rgb="FF05E6C8"/>
      <color rgb="FF05DDC8"/>
      <color rgb="FF22CAAA"/>
      <color rgb="FF05DCB4"/>
      <color rgb="FF05F5EF"/>
      <color rgb="FF02E0B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rates per size</a:t>
            </a:r>
          </a:p>
          <a:p>
            <a:pPr>
              <a:defRPr sz="1600" spc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 sz="1600" b="1" i="0" baseline="0"/>
          </a:p>
        </c:rich>
      </c:tx>
      <c:layout>
        <c:manualLayout>
          <c:xMode val="edge"/>
          <c:yMode val="edge"/>
          <c:x val="0.46278443351990867"/>
          <c:y val="9.68428668440517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796410418625765E-2"/>
          <c:y val="9.9297401722534914E-2"/>
          <c:w val="0.93873976009427673"/>
          <c:h val="0.85769513983165901"/>
        </c:manualLayout>
      </c:layout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9"/>
              <c:layout>
                <c:manualLayout>
                  <c:x val="-9.682299546142208E-3"/>
                  <c:y val="-2.8828827738144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16-4D1F-9E78-E628F76EED20}"/>
                </c:ext>
              </c:extLst>
            </c:dLbl>
            <c:dLbl>
              <c:idx val="10"/>
              <c:layout>
                <c:manualLayout>
                  <c:x val="0"/>
                  <c:y val="-1.921921849209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16-4D1F-9E78-E628F76EED20}"/>
                </c:ext>
              </c:extLst>
            </c:dLbl>
            <c:dLbl>
              <c:idx val="11"/>
              <c:layout>
                <c:manualLayout>
                  <c:x val="0"/>
                  <c:y val="-1.5375374793677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16-4D1F-9E78-E628F76EED20}"/>
                </c:ext>
              </c:extLst>
            </c:dLbl>
            <c:dLbl>
              <c:idx val="12"/>
              <c:layout>
                <c:manualLayout>
                  <c:x val="7.2617246596066564E-3"/>
                  <c:y val="-2.11411403413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16-4D1F-9E78-E628F76EED20}"/>
                </c:ext>
              </c:extLst>
            </c:dLbl>
            <c:dLbl>
              <c:idx val="13"/>
              <c:layout>
                <c:manualLayout>
                  <c:x val="1.2102874432677318E-3"/>
                  <c:y val="-2.8828827738144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16-4D1F-9E78-E628F76EED20}"/>
                </c:ext>
              </c:extLst>
            </c:dLbl>
            <c:dLbl>
              <c:idx val="14"/>
              <c:layout>
                <c:manualLayout>
                  <c:x val="1.210287443267776E-3"/>
                  <c:y val="-2.498498403972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16-4D1F-9E78-E628F76EED20}"/>
                </c:ext>
              </c:extLst>
            </c:dLbl>
            <c:dLbl>
              <c:idx val="15"/>
              <c:layout>
                <c:manualLayout>
                  <c:x val="0"/>
                  <c:y val="-2.11411403413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16-4D1F-9E78-E628F76EE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'GRANT LAND ANALYSIS'!$A$262:$A$281</c:f>
              <c:numCache>
                <c:formatCode>#,##0.00_);\(#,##0.00\)</c:formatCode>
                <c:ptCount val="20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40</c:v>
                </c:pt>
                <c:pt idx="14">
                  <c:v>50</c:v>
                </c:pt>
                <c:pt idx="15">
                  <c:v>80</c:v>
                </c:pt>
                <c:pt idx="16">
                  <c:v>120</c:v>
                </c:pt>
                <c:pt idx="17">
                  <c:v>160</c:v>
                </c:pt>
                <c:pt idx="18">
                  <c:v>300</c:v>
                </c:pt>
                <c:pt idx="19">
                  <c:v>640</c:v>
                </c:pt>
              </c:numCache>
            </c:numRef>
          </c:xVal>
          <c:yVal>
            <c:numRef>
              <c:f>'GRANT LAND ANALYSIS'!$B$262:$B$281</c:f>
              <c:numCache>
                <c:formatCode>0</c:formatCode>
                <c:ptCount val="20"/>
                <c:pt idx="0">
                  <c:v>6500</c:v>
                </c:pt>
                <c:pt idx="1">
                  <c:v>6300</c:v>
                </c:pt>
                <c:pt idx="2">
                  <c:v>6150</c:v>
                </c:pt>
                <c:pt idx="3">
                  <c:v>5500</c:v>
                </c:pt>
                <c:pt idx="4">
                  <c:v>5350</c:v>
                </c:pt>
                <c:pt idx="5">
                  <c:v>5250</c:v>
                </c:pt>
                <c:pt idx="6">
                  <c:v>4755</c:v>
                </c:pt>
                <c:pt idx="7">
                  <c:v>4300</c:v>
                </c:pt>
                <c:pt idx="8">
                  <c:v>2900</c:v>
                </c:pt>
                <c:pt idx="9">
                  <c:v>2750</c:v>
                </c:pt>
                <c:pt idx="10">
                  <c:v>2600</c:v>
                </c:pt>
                <c:pt idx="11">
                  <c:v>2450</c:v>
                </c:pt>
                <c:pt idx="12">
                  <c:v>2300</c:v>
                </c:pt>
                <c:pt idx="13">
                  <c:v>2000</c:v>
                </c:pt>
                <c:pt idx="14">
                  <c:v>1950</c:v>
                </c:pt>
                <c:pt idx="15">
                  <c:v>1900</c:v>
                </c:pt>
                <c:pt idx="16">
                  <c:v>1475</c:v>
                </c:pt>
                <c:pt idx="17">
                  <c:v>1400</c:v>
                </c:pt>
                <c:pt idx="18">
                  <c:v>1300</c:v>
                </c:pt>
                <c:pt idx="19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9E-43B8-9034-5A0B536ED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353920"/>
        <c:axId val="250358784"/>
      </c:scatterChart>
      <c:valAx>
        <c:axId val="25035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358784"/>
        <c:crosses val="autoZero"/>
        <c:crossBetween val="midCat"/>
      </c:valAx>
      <c:valAx>
        <c:axId val="25035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353920"/>
        <c:crosses val="autoZero"/>
        <c:crossBetween val="midCat"/>
      </c:valAx>
      <c:spPr>
        <a:solidFill>
          <a:schemeClr val="bg1"/>
        </a:solid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312965</xdr:colOff>
      <xdr:row>259</xdr:row>
      <xdr:rowOff>113393</xdr:rowOff>
    </xdr:from>
    <xdr:to>
      <xdr:col>22</xdr:col>
      <xdr:colOff>1115785</xdr:colOff>
      <xdr:row>299</xdr:row>
      <xdr:rowOff>164987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2FDE1F-4290-46B1-984D-2FB71D572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09"/>
  <sheetViews>
    <sheetView showGridLines="0" tabSelected="1" zoomScale="90" zoomScaleNormal="90" zoomScaleSheetLayoutView="70" workbookViewId="0">
      <selection activeCell="A2" sqref="A2"/>
    </sheetView>
  </sheetViews>
  <sheetFormatPr defaultColWidth="25.28515625" defaultRowHeight="15" x14ac:dyDescent="0.25"/>
  <cols>
    <col min="1" max="1" width="23.140625" customWidth="1"/>
    <col min="2" max="2" width="23.42578125" bestFit="1" customWidth="1"/>
    <col min="3" max="3" width="9.85546875" style="4" customWidth="1"/>
    <col min="4" max="4" width="16.28515625" style="4" bestFit="1" customWidth="1"/>
    <col min="5" max="5" width="5.7109375" style="4" bestFit="1" customWidth="1"/>
    <col min="6" max="6" width="14.5703125" style="2" bestFit="1" customWidth="1"/>
    <col min="7" max="7" width="16.28515625" bestFit="1" customWidth="1"/>
    <col min="8" max="8" width="15.140625" bestFit="1" customWidth="1"/>
    <col min="9" max="9" width="13.140625" style="2" bestFit="1" customWidth="1"/>
    <col min="10" max="10" width="16.28515625" style="2" bestFit="1" customWidth="1"/>
    <col min="11" max="11" width="15.5703125" style="3" bestFit="1" customWidth="1"/>
    <col min="12" max="12" width="15.5703125" style="2" bestFit="1" customWidth="1"/>
    <col min="13" max="13" width="11.5703125" style="2" bestFit="1" customWidth="1"/>
    <col min="14" max="14" width="8.28515625" style="2" bestFit="1" customWidth="1"/>
    <col min="15" max="15" width="14.7109375" style="5" bestFit="1" customWidth="1"/>
    <col min="16" max="16" width="13" style="6" bestFit="1" customWidth="1"/>
    <col min="17" max="18" width="12.42578125" style="7" bestFit="1" customWidth="1"/>
    <col min="19" max="19" width="9.28515625" style="2" bestFit="1" customWidth="1"/>
    <col min="20" max="20" width="19.7109375" style="8" bestFit="1" customWidth="1"/>
    <col min="21" max="21" width="19.85546875" style="7" bestFit="1" customWidth="1"/>
    <col min="22" max="22" width="27.42578125" style="1" customWidth="1"/>
    <col min="23" max="23" width="20.5703125" bestFit="1" customWidth="1"/>
    <col min="24" max="24" width="39.140625" bestFit="1" customWidth="1"/>
    <col min="25" max="25" width="11.7109375" bestFit="1" customWidth="1"/>
    <col min="26" max="26" width="9.42578125" bestFit="1" customWidth="1"/>
  </cols>
  <sheetData>
    <row r="1" spans="1:57" ht="21" x14ac:dyDescent="0.35">
      <c r="A1" s="410" t="s">
        <v>193</v>
      </c>
      <c r="D1" s="177"/>
      <c r="F1" s="411"/>
      <c r="P1" s="438"/>
    </row>
    <row r="2" spans="1:57" s="353" customFormat="1" ht="15.75" x14ac:dyDescent="0.25">
      <c r="A2" s="179"/>
      <c r="B2" s="412" t="s">
        <v>72</v>
      </c>
      <c r="C2" s="360"/>
      <c r="D2" s="177"/>
      <c r="E2" s="360"/>
      <c r="F2" s="151"/>
      <c r="I2" s="356"/>
      <c r="J2" s="356"/>
      <c r="K2" s="359"/>
      <c r="L2" s="356"/>
      <c r="M2" s="356"/>
      <c r="N2" s="356"/>
      <c r="O2" s="361"/>
      <c r="P2" s="438"/>
      <c r="Q2" s="363"/>
      <c r="R2" s="363"/>
      <c r="S2" s="356"/>
      <c r="T2" s="364"/>
      <c r="U2" s="363"/>
      <c r="V2" s="354"/>
    </row>
    <row r="3" spans="1:57" s="18" customFormat="1" x14ac:dyDescent="0.25">
      <c r="A3" s="19" t="s">
        <v>0</v>
      </c>
      <c r="B3" s="19" t="s">
        <v>1</v>
      </c>
      <c r="C3" s="35" t="s">
        <v>2</v>
      </c>
      <c r="D3" s="27" t="s">
        <v>3</v>
      </c>
      <c r="E3" s="19" t="s">
        <v>4</v>
      </c>
      <c r="F3" s="19" t="s">
        <v>5</v>
      </c>
      <c r="G3" s="27" t="s">
        <v>6</v>
      </c>
      <c r="H3" s="27" t="s">
        <v>7</v>
      </c>
      <c r="I3" s="31" t="s">
        <v>8</v>
      </c>
      <c r="J3" s="27" t="s">
        <v>9</v>
      </c>
      <c r="K3" s="27" t="s">
        <v>10</v>
      </c>
      <c r="L3" s="27" t="s">
        <v>11</v>
      </c>
      <c r="M3" s="39" t="s">
        <v>12</v>
      </c>
      <c r="N3" s="42" t="s">
        <v>13</v>
      </c>
      <c r="O3" s="46" t="s">
        <v>14</v>
      </c>
      <c r="P3" s="445" t="s">
        <v>15</v>
      </c>
      <c r="Q3" s="27" t="s">
        <v>16</v>
      </c>
      <c r="R3" s="50" t="s">
        <v>17</v>
      </c>
      <c r="S3" s="20" t="s">
        <v>18</v>
      </c>
      <c r="T3" s="19" t="s">
        <v>19</v>
      </c>
      <c r="U3" s="19" t="s">
        <v>20</v>
      </c>
      <c r="V3" s="19" t="s">
        <v>21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</row>
    <row r="4" spans="1:57" s="206" customFormat="1" x14ac:dyDescent="0.25">
      <c r="A4" s="414" t="s">
        <v>120</v>
      </c>
      <c r="B4" s="414" t="s">
        <v>121</v>
      </c>
      <c r="C4" s="418">
        <v>43693</v>
      </c>
      <c r="D4" s="416">
        <v>13500</v>
      </c>
      <c r="E4" s="414" t="s">
        <v>22</v>
      </c>
      <c r="F4" s="414" t="s">
        <v>122</v>
      </c>
      <c r="G4" s="416">
        <v>13500</v>
      </c>
      <c r="H4" s="416">
        <v>9300</v>
      </c>
      <c r="I4" s="417">
        <v>68.888888888888886</v>
      </c>
      <c r="J4" s="416">
        <v>18647</v>
      </c>
      <c r="K4" s="416">
        <v>3093</v>
      </c>
      <c r="L4" s="416">
        <v>8240</v>
      </c>
      <c r="M4" s="419">
        <v>103</v>
      </c>
      <c r="N4" s="420">
        <v>207</v>
      </c>
      <c r="O4" s="421">
        <v>0.48899999999999999</v>
      </c>
      <c r="P4" s="421">
        <v>0.48899999999999999</v>
      </c>
      <c r="Q4" s="416">
        <v>6325.1533742331294</v>
      </c>
      <c r="R4" s="422">
        <v>0.14520554118992493</v>
      </c>
      <c r="S4" s="415" t="s">
        <v>57</v>
      </c>
      <c r="T4" s="414">
        <v>2019004599</v>
      </c>
      <c r="U4" s="414"/>
      <c r="V4" s="414" t="s">
        <v>74</v>
      </c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</row>
    <row r="5" spans="1:57" s="178" customFormat="1" x14ac:dyDescent="0.25">
      <c r="A5" s="423" t="s">
        <v>123</v>
      </c>
      <c r="B5" s="423" t="s">
        <v>124</v>
      </c>
      <c r="C5" s="427">
        <v>43766</v>
      </c>
      <c r="D5" s="425">
        <v>3800</v>
      </c>
      <c r="E5" s="423" t="s">
        <v>84</v>
      </c>
      <c r="F5" s="423" t="s">
        <v>122</v>
      </c>
      <c r="G5" s="425">
        <v>3800</v>
      </c>
      <c r="H5" s="425">
        <v>3000</v>
      </c>
      <c r="I5" s="426">
        <v>78.94736842105263</v>
      </c>
      <c r="J5" s="425">
        <v>6000</v>
      </c>
      <c r="K5" s="425">
        <v>3800</v>
      </c>
      <c r="L5" s="425">
        <v>6000</v>
      </c>
      <c r="M5" s="428">
        <v>75</v>
      </c>
      <c r="N5" s="429">
        <v>335</v>
      </c>
      <c r="O5" s="430">
        <v>0.57699999999999996</v>
      </c>
      <c r="P5" s="430">
        <v>0.57699999999999996</v>
      </c>
      <c r="Q5" s="425">
        <v>6585.7885615251307</v>
      </c>
      <c r="R5" s="431">
        <v>0.1511889017797321</v>
      </c>
      <c r="S5" s="424" t="s">
        <v>57</v>
      </c>
      <c r="T5" s="423">
        <v>2019006148</v>
      </c>
      <c r="U5" s="423"/>
      <c r="V5" s="423" t="s">
        <v>74</v>
      </c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</row>
    <row r="6" spans="1:57" s="178" customFormat="1" x14ac:dyDescent="0.25">
      <c r="A6" s="178" t="s">
        <v>125</v>
      </c>
      <c r="B6" s="178" t="s">
        <v>126</v>
      </c>
      <c r="C6" s="189">
        <v>44229</v>
      </c>
      <c r="D6" s="184">
        <v>143000</v>
      </c>
      <c r="E6" s="178" t="s">
        <v>22</v>
      </c>
      <c r="F6" s="178" t="s">
        <v>122</v>
      </c>
      <c r="G6" s="184">
        <v>140400</v>
      </c>
      <c r="H6" s="184">
        <v>51900</v>
      </c>
      <c r="I6" s="187">
        <v>36.97</v>
      </c>
      <c r="J6" s="184">
        <v>103705</v>
      </c>
      <c r="K6" s="184">
        <v>52295</v>
      </c>
      <c r="L6" s="184">
        <v>15600</v>
      </c>
      <c r="M6" s="191">
        <v>130</v>
      </c>
      <c r="N6" s="192">
        <v>0</v>
      </c>
      <c r="O6" s="55">
        <v>0.62</v>
      </c>
      <c r="P6" s="194">
        <v>0.62</v>
      </c>
      <c r="Q6" s="184">
        <v>84347</v>
      </c>
      <c r="R6" s="196">
        <v>1.94</v>
      </c>
      <c r="S6" s="181">
        <v>11</v>
      </c>
      <c r="T6" s="178">
        <v>2021000786</v>
      </c>
      <c r="V6" s="178" t="s">
        <v>74</v>
      </c>
    </row>
    <row r="7" spans="1:57" s="57" customFormat="1" x14ac:dyDescent="0.25">
      <c r="A7" s="57" t="s">
        <v>127</v>
      </c>
      <c r="B7" s="57" t="s">
        <v>128</v>
      </c>
      <c r="C7" s="61">
        <v>43993</v>
      </c>
      <c r="D7" s="59">
        <v>22000</v>
      </c>
      <c r="E7" s="57" t="s">
        <v>22</v>
      </c>
      <c r="F7" s="57" t="s">
        <v>122</v>
      </c>
      <c r="G7" s="59">
        <v>22000</v>
      </c>
      <c r="H7" s="59">
        <v>14100</v>
      </c>
      <c r="I7" s="60">
        <v>64.09</v>
      </c>
      <c r="J7" s="59">
        <v>28234</v>
      </c>
      <c r="K7" s="59">
        <v>5646</v>
      </c>
      <c r="L7" s="59">
        <v>11880</v>
      </c>
      <c r="M7" s="62">
        <v>148.5</v>
      </c>
      <c r="N7" s="63">
        <v>264</v>
      </c>
      <c r="O7" s="55">
        <v>0.9</v>
      </c>
      <c r="P7" s="440">
        <v>0.9</v>
      </c>
      <c r="Q7" s="59">
        <v>6273</v>
      </c>
      <c r="R7" s="64">
        <v>0.14000000000000001</v>
      </c>
      <c r="S7" s="58">
        <v>11</v>
      </c>
      <c r="T7" s="57">
        <v>2020003282</v>
      </c>
      <c r="V7" s="57" t="s">
        <v>74</v>
      </c>
    </row>
    <row r="8" spans="1:57" s="178" customFormat="1" x14ac:dyDescent="0.25">
      <c r="A8" s="94" t="s">
        <v>129</v>
      </c>
      <c r="B8" s="199" t="s">
        <v>130</v>
      </c>
      <c r="C8" s="142">
        <v>43817</v>
      </c>
      <c r="D8" s="132">
        <v>15000</v>
      </c>
      <c r="E8" s="199" t="s">
        <v>22</v>
      </c>
      <c r="F8" s="199" t="s">
        <v>122</v>
      </c>
      <c r="G8" s="132">
        <v>15000</v>
      </c>
      <c r="H8" s="132">
        <v>7100</v>
      </c>
      <c r="I8" s="133">
        <v>47.33</v>
      </c>
      <c r="J8" s="132">
        <v>14271</v>
      </c>
      <c r="K8" s="132">
        <v>5849</v>
      </c>
      <c r="L8" s="132">
        <v>5120</v>
      </c>
      <c r="M8" s="134">
        <v>64</v>
      </c>
      <c r="N8" s="135">
        <v>660</v>
      </c>
      <c r="O8" s="136">
        <v>0.97</v>
      </c>
      <c r="P8" s="137">
        <v>0.97</v>
      </c>
      <c r="Q8" s="132">
        <v>6030</v>
      </c>
      <c r="R8" s="138">
        <v>0.14000000000000001</v>
      </c>
      <c r="S8" s="139">
        <v>11</v>
      </c>
      <c r="T8" s="94">
        <v>2019007080</v>
      </c>
      <c r="U8" s="94"/>
      <c r="V8" s="94" t="s">
        <v>74</v>
      </c>
    </row>
    <row r="9" spans="1:57" s="178" customFormat="1" x14ac:dyDescent="0.25">
      <c r="A9" s="178" t="s">
        <v>97</v>
      </c>
      <c r="B9" s="178" t="s">
        <v>54</v>
      </c>
      <c r="C9" s="189">
        <v>43571</v>
      </c>
      <c r="D9" s="184">
        <v>6000</v>
      </c>
      <c r="E9" s="178" t="s">
        <v>22</v>
      </c>
      <c r="F9" s="178" t="s">
        <v>23</v>
      </c>
      <c r="G9" s="184">
        <v>6000</v>
      </c>
      <c r="H9" s="184">
        <v>7100</v>
      </c>
      <c r="I9" s="187">
        <v>118.33</v>
      </c>
      <c r="J9" s="184">
        <v>14265</v>
      </c>
      <c r="K9" s="184">
        <v>6000</v>
      </c>
      <c r="L9" s="184">
        <v>14265</v>
      </c>
      <c r="M9" s="191">
        <v>0</v>
      </c>
      <c r="N9" s="192">
        <v>0</v>
      </c>
      <c r="O9" s="55">
        <v>2.79</v>
      </c>
      <c r="P9" s="194">
        <v>2.79</v>
      </c>
      <c r="Q9" s="184">
        <v>2151</v>
      </c>
      <c r="R9" s="196">
        <v>0.05</v>
      </c>
      <c r="S9" s="181">
        <v>4</v>
      </c>
      <c r="T9" s="178">
        <v>2019002318</v>
      </c>
      <c r="V9" s="178" t="s">
        <v>56</v>
      </c>
    </row>
    <row r="10" spans="1:57" s="178" customFormat="1" x14ac:dyDescent="0.25">
      <c r="A10" s="178" t="s">
        <v>98</v>
      </c>
      <c r="B10" s="178" t="s">
        <v>54</v>
      </c>
      <c r="C10" s="189">
        <v>43634</v>
      </c>
      <c r="D10" s="184">
        <v>6000</v>
      </c>
      <c r="E10" s="178" t="s">
        <v>22</v>
      </c>
      <c r="F10" s="178" t="s">
        <v>23</v>
      </c>
      <c r="G10" s="184">
        <v>6000</v>
      </c>
      <c r="H10" s="184">
        <v>7900</v>
      </c>
      <c r="I10" s="187">
        <v>131.66999999999999</v>
      </c>
      <c r="J10" s="184">
        <v>15796</v>
      </c>
      <c r="K10" s="184">
        <v>6000</v>
      </c>
      <c r="L10" s="184">
        <v>14300</v>
      </c>
      <c r="M10" s="191">
        <v>0</v>
      </c>
      <c r="N10" s="192">
        <v>0</v>
      </c>
      <c r="O10" s="55">
        <v>2.8</v>
      </c>
      <c r="P10" s="194">
        <v>2.8</v>
      </c>
      <c r="Q10" s="184">
        <v>2143</v>
      </c>
      <c r="R10" s="196">
        <v>0.05</v>
      </c>
      <c r="S10" s="181">
        <v>4</v>
      </c>
      <c r="T10" s="178">
        <v>2019003465</v>
      </c>
      <c r="V10" s="178" t="s">
        <v>56</v>
      </c>
    </row>
    <row r="11" spans="1:57" s="216" customFormat="1" x14ac:dyDescent="0.25">
      <c r="A11" s="216" t="s">
        <v>99</v>
      </c>
      <c r="B11" s="216" t="s">
        <v>54</v>
      </c>
      <c r="C11" s="221">
        <v>43689</v>
      </c>
      <c r="D11" s="218">
        <v>7000</v>
      </c>
      <c r="E11" s="216" t="s">
        <v>22</v>
      </c>
      <c r="F11" s="216" t="s">
        <v>23</v>
      </c>
      <c r="G11" s="218">
        <v>7000</v>
      </c>
      <c r="H11" s="218">
        <v>7600</v>
      </c>
      <c r="I11" s="220">
        <v>108.57</v>
      </c>
      <c r="J11" s="218">
        <v>15198</v>
      </c>
      <c r="K11" s="218">
        <v>7000</v>
      </c>
      <c r="L11" s="218">
        <v>15198</v>
      </c>
      <c r="M11" s="222">
        <v>0</v>
      </c>
      <c r="N11" s="223">
        <v>0</v>
      </c>
      <c r="O11" s="55">
        <v>3.11</v>
      </c>
      <c r="P11" s="224">
        <v>3.11</v>
      </c>
      <c r="Q11" s="218">
        <v>2251</v>
      </c>
      <c r="R11" s="226">
        <v>0.05</v>
      </c>
      <c r="S11" s="217">
        <v>4</v>
      </c>
      <c r="T11" s="216">
        <v>2019004571</v>
      </c>
      <c r="V11" s="216" t="s">
        <v>56</v>
      </c>
    </row>
    <row r="12" spans="1:57" s="216" customFormat="1" x14ac:dyDescent="0.25">
      <c r="A12" s="216" t="s">
        <v>100</v>
      </c>
      <c r="B12" s="216" t="s">
        <v>101</v>
      </c>
      <c r="C12" s="221">
        <v>43615</v>
      </c>
      <c r="D12" s="218">
        <v>6500</v>
      </c>
      <c r="E12" s="216" t="s">
        <v>22</v>
      </c>
      <c r="F12" s="216" t="s">
        <v>23</v>
      </c>
      <c r="G12" s="218">
        <v>6500</v>
      </c>
      <c r="H12" s="218">
        <v>7600</v>
      </c>
      <c r="I12" s="220">
        <v>116.92</v>
      </c>
      <c r="J12" s="218">
        <v>15216</v>
      </c>
      <c r="K12" s="218">
        <v>6500</v>
      </c>
      <c r="L12" s="218">
        <v>15216</v>
      </c>
      <c r="M12" s="222">
        <v>0</v>
      </c>
      <c r="N12" s="223">
        <v>0</v>
      </c>
      <c r="O12" s="55">
        <v>3.12</v>
      </c>
      <c r="P12" s="440">
        <v>3.12</v>
      </c>
      <c r="Q12" s="218">
        <v>2083</v>
      </c>
      <c r="R12" s="226">
        <v>0.05</v>
      </c>
      <c r="S12" s="217">
        <v>4</v>
      </c>
      <c r="T12" s="216">
        <v>2019003136</v>
      </c>
      <c r="V12" s="216" t="s">
        <v>56</v>
      </c>
    </row>
    <row r="13" spans="1:57" s="178" customFormat="1" x14ac:dyDescent="0.25">
      <c r="A13" s="178" t="s">
        <v>76</v>
      </c>
      <c r="B13" s="178" t="s">
        <v>77</v>
      </c>
      <c r="C13" s="189">
        <v>43903</v>
      </c>
      <c r="D13" s="184">
        <v>152000</v>
      </c>
      <c r="E13" s="178" t="s">
        <v>22</v>
      </c>
      <c r="F13" s="178" t="s">
        <v>23</v>
      </c>
      <c r="G13" s="184">
        <v>152000</v>
      </c>
      <c r="H13" s="184">
        <v>59800</v>
      </c>
      <c r="I13" s="187">
        <f t="shared" ref="I13:I15" si="0">H13/G13*100</f>
        <v>39.342105263157897</v>
      </c>
      <c r="J13" s="184">
        <v>119620</v>
      </c>
      <c r="K13" s="184">
        <f>G13-0</f>
        <v>152000</v>
      </c>
      <c r="L13" s="184">
        <v>119620</v>
      </c>
      <c r="M13" s="191">
        <v>0</v>
      </c>
      <c r="N13" s="192">
        <v>0</v>
      </c>
      <c r="O13" s="55">
        <v>80</v>
      </c>
      <c r="P13" s="137">
        <v>80</v>
      </c>
      <c r="Q13" s="184">
        <f>K13/O13</f>
        <v>1900</v>
      </c>
      <c r="R13" s="196">
        <f>K13/O13/43560</f>
        <v>4.3617998163452708E-2</v>
      </c>
      <c r="S13" s="181" t="s">
        <v>57</v>
      </c>
      <c r="T13" s="178">
        <v>2020001312</v>
      </c>
      <c r="V13" s="178" t="s">
        <v>74</v>
      </c>
    </row>
    <row r="14" spans="1:57" s="178" customFormat="1" x14ac:dyDescent="0.25">
      <c r="A14" s="178" t="s">
        <v>82</v>
      </c>
      <c r="B14" s="178" t="s">
        <v>83</v>
      </c>
      <c r="C14" s="189">
        <v>43775</v>
      </c>
      <c r="D14" s="184">
        <v>23000</v>
      </c>
      <c r="E14" s="178" t="s">
        <v>84</v>
      </c>
      <c r="F14" s="178" t="s">
        <v>23</v>
      </c>
      <c r="G14" s="184">
        <v>23000</v>
      </c>
      <c r="H14" s="184">
        <v>15500</v>
      </c>
      <c r="I14" s="187">
        <f t="shared" si="0"/>
        <v>67.391304347826093</v>
      </c>
      <c r="J14" s="184">
        <v>31000</v>
      </c>
      <c r="K14" s="184">
        <f>G14-0</f>
        <v>23000</v>
      </c>
      <c r="L14" s="184">
        <v>31000</v>
      </c>
      <c r="M14" s="191">
        <v>0</v>
      </c>
      <c r="N14" s="192">
        <v>0</v>
      </c>
      <c r="O14" s="55">
        <v>10</v>
      </c>
      <c r="P14" s="137">
        <v>10</v>
      </c>
      <c r="Q14" s="184">
        <f>K14/O14</f>
        <v>2300</v>
      </c>
      <c r="R14" s="196">
        <f>K14/O14/43560</f>
        <v>5.2800734618916434E-2</v>
      </c>
      <c r="S14" s="181" t="s">
        <v>57</v>
      </c>
      <c r="T14" s="178">
        <v>2019006444</v>
      </c>
      <c r="V14" s="178" t="s">
        <v>74</v>
      </c>
    </row>
    <row r="15" spans="1:57" s="178" customFormat="1" x14ac:dyDescent="0.25">
      <c r="A15" s="178" t="s">
        <v>85</v>
      </c>
      <c r="B15" s="178" t="s">
        <v>86</v>
      </c>
      <c r="C15" s="189">
        <v>43585</v>
      </c>
      <c r="D15" s="184">
        <v>160000</v>
      </c>
      <c r="E15" s="178" t="s">
        <v>22</v>
      </c>
      <c r="F15" s="178" t="s">
        <v>59</v>
      </c>
      <c r="G15" s="184">
        <v>10017</v>
      </c>
      <c r="H15" s="184">
        <v>3800</v>
      </c>
      <c r="I15" s="187">
        <f t="shared" si="0"/>
        <v>37.935509633622843</v>
      </c>
      <c r="J15" s="184">
        <v>7668</v>
      </c>
      <c r="K15" s="184">
        <f>G15-0</f>
        <v>10017</v>
      </c>
      <c r="L15" s="184">
        <v>7668</v>
      </c>
      <c r="M15" s="191">
        <v>0</v>
      </c>
      <c r="N15" s="192">
        <v>0</v>
      </c>
      <c r="O15" s="55">
        <v>1.47</v>
      </c>
      <c r="P15" s="440">
        <v>1.47</v>
      </c>
      <c r="Q15" s="184">
        <f>K15/O15</f>
        <v>6814.2857142857147</v>
      </c>
      <c r="R15" s="196">
        <f>K15/O15/43560</f>
        <v>0.15643447461629281</v>
      </c>
      <c r="S15" s="181" t="s">
        <v>57</v>
      </c>
      <c r="T15" s="178">
        <v>2019002432</v>
      </c>
      <c r="U15" s="178" t="s">
        <v>87</v>
      </c>
      <c r="V15" s="178" t="s">
        <v>74</v>
      </c>
    </row>
    <row r="16" spans="1:57" s="178" customFormat="1" x14ac:dyDescent="0.25">
      <c r="A16" s="178" t="s">
        <v>131</v>
      </c>
      <c r="B16" s="178" t="s">
        <v>132</v>
      </c>
      <c r="C16" s="189">
        <v>44043</v>
      </c>
      <c r="D16" s="184">
        <v>110000</v>
      </c>
      <c r="E16" s="178" t="s">
        <v>22</v>
      </c>
      <c r="F16" s="178" t="s">
        <v>122</v>
      </c>
      <c r="G16" s="184">
        <v>110000</v>
      </c>
      <c r="H16" s="184">
        <v>44500</v>
      </c>
      <c r="I16" s="187">
        <v>40.450000000000003</v>
      </c>
      <c r="J16" s="184">
        <v>88911</v>
      </c>
      <c r="K16" s="184">
        <v>34289</v>
      </c>
      <c r="L16" s="184">
        <v>13200</v>
      </c>
      <c r="M16" s="191">
        <v>165</v>
      </c>
      <c r="N16" s="192">
        <v>264</v>
      </c>
      <c r="O16" s="55">
        <v>1</v>
      </c>
      <c r="P16" s="194">
        <v>1</v>
      </c>
      <c r="Q16" s="184">
        <v>34289</v>
      </c>
      <c r="R16" s="196">
        <v>0.79</v>
      </c>
      <c r="S16" s="181">
        <v>11</v>
      </c>
      <c r="T16" s="178">
        <v>2020004245</v>
      </c>
      <c r="V16" s="178" t="s">
        <v>74</v>
      </c>
    </row>
    <row r="17" spans="1:22" s="299" customFormat="1" x14ac:dyDescent="0.25">
      <c r="A17" s="299" t="s">
        <v>133</v>
      </c>
      <c r="B17" s="299" t="s">
        <v>134</v>
      </c>
      <c r="C17" s="316">
        <v>44186</v>
      </c>
      <c r="D17" s="308">
        <v>20000</v>
      </c>
      <c r="E17" s="299" t="s">
        <v>135</v>
      </c>
      <c r="F17" s="299" t="s">
        <v>122</v>
      </c>
      <c r="G17" s="308">
        <v>20000</v>
      </c>
      <c r="H17" s="308">
        <v>36200</v>
      </c>
      <c r="I17" s="313">
        <v>181</v>
      </c>
      <c r="J17" s="308">
        <v>72401</v>
      </c>
      <c r="K17" s="308">
        <v>-33921</v>
      </c>
      <c r="L17" s="308">
        <v>18480</v>
      </c>
      <c r="M17" s="320">
        <v>231</v>
      </c>
      <c r="N17" s="322">
        <v>231</v>
      </c>
      <c r="O17" s="55">
        <v>1.23</v>
      </c>
      <c r="P17" s="325">
        <v>1.23</v>
      </c>
      <c r="Q17" s="308">
        <v>-27691</v>
      </c>
      <c r="R17" s="329">
        <v>-0.64</v>
      </c>
      <c r="S17" s="304">
        <v>11</v>
      </c>
      <c r="T17" s="299" t="s">
        <v>136</v>
      </c>
      <c r="V17" s="299" t="s">
        <v>74</v>
      </c>
    </row>
    <row r="18" spans="1:22" s="299" customFormat="1" x14ac:dyDescent="0.25">
      <c r="A18" s="299" t="s">
        <v>111</v>
      </c>
      <c r="B18" s="299" t="s">
        <v>61</v>
      </c>
      <c r="C18" s="316">
        <v>43881</v>
      </c>
      <c r="D18" s="308">
        <v>60000</v>
      </c>
      <c r="E18" s="299" t="s">
        <v>22</v>
      </c>
      <c r="F18" s="299" t="s">
        <v>23</v>
      </c>
      <c r="G18" s="308">
        <v>60000</v>
      </c>
      <c r="H18" s="308">
        <v>34150</v>
      </c>
      <c r="I18" s="313">
        <v>56.92</v>
      </c>
      <c r="J18" s="308">
        <v>68280</v>
      </c>
      <c r="K18" s="308">
        <v>60000</v>
      </c>
      <c r="L18" s="308">
        <v>68280</v>
      </c>
      <c r="M18" s="320">
        <v>0</v>
      </c>
      <c r="N18" s="322">
        <v>0</v>
      </c>
      <c r="O18" s="55">
        <v>40</v>
      </c>
      <c r="P18" s="325">
        <v>40</v>
      </c>
      <c r="Q18" s="308">
        <v>1500</v>
      </c>
      <c r="R18" s="329">
        <v>0.03</v>
      </c>
      <c r="S18" s="304">
        <v>4</v>
      </c>
      <c r="T18" s="299">
        <v>2020001038</v>
      </c>
      <c r="V18" s="299" t="s">
        <v>56</v>
      </c>
    </row>
    <row r="19" spans="1:22" s="164" customFormat="1" x14ac:dyDescent="0.25">
      <c r="A19" s="164" t="s">
        <v>138</v>
      </c>
      <c r="B19" s="164" t="s">
        <v>139</v>
      </c>
      <c r="C19" s="169">
        <v>43881</v>
      </c>
      <c r="D19" s="167">
        <v>44000</v>
      </c>
      <c r="E19" s="164" t="s">
        <v>22</v>
      </c>
      <c r="F19" s="164" t="s">
        <v>122</v>
      </c>
      <c r="G19" s="167">
        <v>44000</v>
      </c>
      <c r="H19" s="167">
        <v>49100</v>
      </c>
      <c r="I19" s="168">
        <v>111.59</v>
      </c>
      <c r="J19" s="167">
        <v>98242</v>
      </c>
      <c r="K19" s="167">
        <v>-42242</v>
      </c>
      <c r="L19" s="167">
        <v>12000</v>
      </c>
      <c r="M19" s="170">
        <v>150</v>
      </c>
      <c r="N19" s="171">
        <v>432</v>
      </c>
      <c r="O19" s="55">
        <v>1.49</v>
      </c>
      <c r="P19" s="440">
        <v>1.49</v>
      </c>
      <c r="Q19" s="167">
        <v>-28388</v>
      </c>
      <c r="R19" s="173">
        <v>-0.65</v>
      </c>
      <c r="S19" s="166">
        <v>11</v>
      </c>
      <c r="T19" s="164">
        <v>2020000880</v>
      </c>
      <c r="V19" s="164" t="s">
        <v>74</v>
      </c>
    </row>
    <row r="20" spans="1:22" s="178" customFormat="1" x14ac:dyDescent="0.25">
      <c r="A20" s="178" t="s">
        <v>88</v>
      </c>
      <c r="B20" s="178" t="s">
        <v>89</v>
      </c>
      <c r="C20" s="189">
        <v>43875</v>
      </c>
      <c r="D20" s="184">
        <v>75000</v>
      </c>
      <c r="E20" s="178" t="s">
        <v>22</v>
      </c>
      <c r="F20" s="178" t="s">
        <v>23</v>
      </c>
      <c r="G20" s="184">
        <v>75000</v>
      </c>
      <c r="H20" s="184">
        <v>35500</v>
      </c>
      <c r="I20" s="187">
        <f t="shared" ref="I20" si="1">H20/G20*100</f>
        <v>47.333333333333336</v>
      </c>
      <c r="J20" s="184">
        <v>71032</v>
      </c>
      <c r="K20" s="184">
        <f>G20-0</f>
        <v>75000</v>
      </c>
      <c r="L20" s="184">
        <v>71032</v>
      </c>
      <c r="M20" s="191">
        <v>0</v>
      </c>
      <c r="N20" s="192">
        <v>0</v>
      </c>
      <c r="O20" s="55">
        <v>38.74</v>
      </c>
      <c r="P20" s="194">
        <v>38.74</v>
      </c>
      <c r="Q20" s="184">
        <f>K20/O20</f>
        <v>1935.9834796076407</v>
      </c>
      <c r="R20" s="196">
        <f>K20/O20/43560</f>
        <v>4.4444065188421505E-2</v>
      </c>
      <c r="S20" s="181" t="s">
        <v>57</v>
      </c>
      <c r="T20" s="178">
        <v>2020000851</v>
      </c>
      <c r="V20" s="178" t="s">
        <v>74</v>
      </c>
    </row>
    <row r="21" spans="1:22" s="299" customFormat="1" x14ac:dyDescent="0.25">
      <c r="A21" s="299" t="s">
        <v>107</v>
      </c>
      <c r="B21" s="299" t="s">
        <v>24</v>
      </c>
      <c r="C21" s="316">
        <v>43747</v>
      </c>
      <c r="D21" s="308">
        <v>38000</v>
      </c>
      <c r="E21" s="299" t="s">
        <v>22</v>
      </c>
      <c r="F21" s="299" t="s">
        <v>23</v>
      </c>
      <c r="G21" s="308">
        <v>38000</v>
      </c>
      <c r="H21" s="308">
        <v>21000</v>
      </c>
      <c r="I21" s="313">
        <v>55.26</v>
      </c>
      <c r="J21" s="308">
        <v>42000</v>
      </c>
      <c r="K21" s="308">
        <v>38000</v>
      </c>
      <c r="L21" s="308">
        <v>42000</v>
      </c>
      <c r="M21" s="320">
        <v>0</v>
      </c>
      <c r="N21" s="322">
        <v>0</v>
      </c>
      <c r="O21" s="55">
        <v>20</v>
      </c>
      <c r="P21" s="440">
        <v>20</v>
      </c>
      <c r="Q21" s="308">
        <v>1900</v>
      </c>
      <c r="R21" s="329">
        <v>0.04</v>
      </c>
      <c r="S21" s="304">
        <v>4</v>
      </c>
      <c r="T21" s="299">
        <v>2019005777</v>
      </c>
      <c r="V21" s="299" t="s">
        <v>56</v>
      </c>
    </row>
    <row r="22" spans="1:22" s="229" customFormat="1" x14ac:dyDescent="0.25">
      <c r="A22" s="229" t="s">
        <v>109</v>
      </c>
      <c r="B22" s="229" t="s">
        <v>110</v>
      </c>
      <c r="C22" s="230">
        <v>43777</v>
      </c>
      <c r="D22" s="231">
        <v>62900</v>
      </c>
      <c r="E22" s="229" t="s">
        <v>22</v>
      </c>
      <c r="F22" s="229" t="s">
        <v>23</v>
      </c>
      <c r="G22" s="231">
        <v>62900</v>
      </c>
      <c r="H22" s="231">
        <v>32000</v>
      </c>
      <c r="I22" s="232">
        <v>50.87</v>
      </c>
      <c r="J22" s="231">
        <v>64088</v>
      </c>
      <c r="K22" s="231">
        <v>53126</v>
      </c>
      <c r="L22" s="231">
        <v>54314</v>
      </c>
      <c r="M22" s="233">
        <v>0</v>
      </c>
      <c r="N22" s="234">
        <v>0</v>
      </c>
      <c r="O22" s="446">
        <v>30.22</v>
      </c>
      <c r="P22" s="242">
        <v>30.22</v>
      </c>
      <c r="Q22" s="231">
        <v>1758</v>
      </c>
      <c r="R22" s="236">
        <v>0.04</v>
      </c>
      <c r="S22" s="229">
        <v>4</v>
      </c>
      <c r="T22" s="229">
        <v>2019006385</v>
      </c>
      <c r="V22" s="229" t="s">
        <v>56</v>
      </c>
    </row>
    <row r="23" spans="1:22" s="246" customFormat="1" x14ac:dyDescent="0.25">
      <c r="A23" s="246" t="s">
        <v>140</v>
      </c>
      <c r="B23" s="246" t="s">
        <v>141</v>
      </c>
      <c r="C23" s="250">
        <v>44117</v>
      </c>
      <c r="D23" s="248">
        <v>59000</v>
      </c>
      <c r="E23" s="246" t="s">
        <v>22</v>
      </c>
      <c r="F23" s="246" t="s">
        <v>122</v>
      </c>
      <c r="G23" s="248">
        <v>59000</v>
      </c>
      <c r="H23" s="248">
        <v>26200</v>
      </c>
      <c r="I23" s="249">
        <v>44.41</v>
      </c>
      <c r="J23" s="248">
        <v>52305</v>
      </c>
      <c r="K23" s="248">
        <v>22535</v>
      </c>
      <c r="L23" s="248">
        <v>15840</v>
      </c>
      <c r="M23" s="251">
        <v>198</v>
      </c>
      <c r="N23" s="252">
        <v>330</v>
      </c>
      <c r="O23" s="55">
        <v>1.5</v>
      </c>
      <c r="P23" s="440">
        <v>1.5</v>
      </c>
      <c r="Q23" s="248">
        <v>15023</v>
      </c>
      <c r="R23" s="253">
        <v>0.34</v>
      </c>
      <c r="S23" s="247">
        <v>11</v>
      </c>
      <c r="T23" s="246">
        <v>2020006299</v>
      </c>
      <c r="V23" s="246" t="s">
        <v>74</v>
      </c>
    </row>
    <row r="24" spans="1:22" s="299" customFormat="1" x14ac:dyDescent="0.25">
      <c r="A24" s="299" t="s">
        <v>114</v>
      </c>
      <c r="B24" s="299" t="s">
        <v>115</v>
      </c>
      <c r="C24" s="316">
        <v>43643</v>
      </c>
      <c r="D24" s="308">
        <v>130000</v>
      </c>
      <c r="E24" s="299" t="s">
        <v>22</v>
      </c>
      <c r="F24" s="299" t="s">
        <v>23</v>
      </c>
      <c r="G24" s="308">
        <v>130000</v>
      </c>
      <c r="H24" s="308">
        <v>54500</v>
      </c>
      <c r="I24" s="313">
        <v>41.92</v>
      </c>
      <c r="J24" s="308">
        <v>108973</v>
      </c>
      <c r="K24" s="308">
        <v>88736</v>
      </c>
      <c r="L24" s="308">
        <v>67709</v>
      </c>
      <c r="M24" s="320">
        <v>0</v>
      </c>
      <c r="N24" s="322">
        <v>0</v>
      </c>
      <c r="O24" s="55">
        <v>39.6</v>
      </c>
      <c r="P24" s="440">
        <v>39.6</v>
      </c>
      <c r="Q24" s="308">
        <v>2241</v>
      </c>
      <c r="R24" s="329">
        <v>0.05</v>
      </c>
      <c r="S24" s="304">
        <v>4</v>
      </c>
      <c r="T24" s="299">
        <v>2019003630</v>
      </c>
      <c r="V24" s="299" t="s">
        <v>56</v>
      </c>
    </row>
    <row r="25" spans="1:22" s="353" customFormat="1" x14ac:dyDescent="0.25">
      <c r="A25" s="353" t="s">
        <v>67</v>
      </c>
      <c r="B25" s="353" t="s">
        <v>68</v>
      </c>
      <c r="C25" s="360">
        <v>43550</v>
      </c>
      <c r="D25" s="356">
        <v>172000</v>
      </c>
      <c r="E25" s="353" t="s">
        <v>22</v>
      </c>
      <c r="F25" s="353" t="s">
        <v>59</v>
      </c>
      <c r="G25" s="356">
        <v>172000</v>
      </c>
      <c r="H25" s="356">
        <v>89200</v>
      </c>
      <c r="I25" s="359">
        <v>51.86</v>
      </c>
      <c r="J25" s="356">
        <v>178296</v>
      </c>
      <c r="K25" s="356">
        <v>40704</v>
      </c>
      <c r="L25" s="356">
        <v>47000</v>
      </c>
      <c r="M25" s="361">
        <v>0</v>
      </c>
      <c r="N25" s="362">
        <v>0</v>
      </c>
      <c r="O25" s="55">
        <v>20</v>
      </c>
      <c r="P25" s="363">
        <v>5</v>
      </c>
      <c r="Q25" s="356">
        <v>2035</v>
      </c>
      <c r="R25" s="364">
        <v>0.05</v>
      </c>
      <c r="S25" s="355">
        <v>11</v>
      </c>
      <c r="T25" s="353">
        <v>2019001856</v>
      </c>
      <c r="U25" s="353" t="s">
        <v>69</v>
      </c>
      <c r="V25" s="353" t="s">
        <v>64</v>
      </c>
    </row>
    <row r="26" spans="1:22" s="299" customFormat="1" x14ac:dyDescent="0.25">
      <c r="A26" s="299" t="s">
        <v>112</v>
      </c>
      <c r="B26" s="299" t="s">
        <v>55</v>
      </c>
      <c r="C26" s="316">
        <v>43679</v>
      </c>
      <c r="D26" s="308">
        <v>72000</v>
      </c>
      <c r="E26" s="299" t="s">
        <v>22</v>
      </c>
      <c r="F26" s="299" t="s">
        <v>59</v>
      </c>
      <c r="G26" s="308">
        <v>72000</v>
      </c>
      <c r="H26" s="308">
        <v>35000</v>
      </c>
      <c r="I26" s="313">
        <v>48.61</v>
      </c>
      <c r="J26" s="308">
        <v>69966</v>
      </c>
      <c r="K26" s="308">
        <v>72000</v>
      </c>
      <c r="L26" s="308">
        <v>69966</v>
      </c>
      <c r="M26" s="320">
        <v>0</v>
      </c>
      <c r="N26" s="322">
        <v>0</v>
      </c>
      <c r="O26" s="55">
        <v>40</v>
      </c>
      <c r="P26" s="137">
        <v>20</v>
      </c>
      <c r="Q26" s="308">
        <v>1800</v>
      </c>
      <c r="R26" s="329">
        <v>0.04</v>
      </c>
      <c r="S26" s="304">
        <v>4</v>
      </c>
      <c r="T26" s="299">
        <v>2019004463</v>
      </c>
      <c r="U26" s="299" t="s">
        <v>113</v>
      </c>
      <c r="V26" s="299" t="s">
        <v>56</v>
      </c>
    </row>
    <row r="27" spans="1:22" s="299" customFormat="1" x14ac:dyDescent="0.25">
      <c r="A27" s="299" t="s">
        <v>142</v>
      </c>
      <c r="B27" s="299" t="s">
        <v>143</v>
      </c>
      <c r="C27" s="316">
        <v>44114</v>
      </c>
      <c r="D27" s="308">
        <v>115000</v>
      </c>
      <c r="E27" s="299" t="s">
        <v>22</v>
      </c>
      <c r="F27" s="299" t="s">
        <v>122</v>
      </c>
      <c r="G27" s="308">
        <v>115000</v>
      </c>
      <c r="H27" s="308">
        <v>57200</v>
      </c>
      <c r="I27" s="313">
        <v>49.74</v>
      </c>
      <c r="J27" s="308">
        <v>114390</v>
      </c>
      <c r="K27" s="308">
        <v>23010</v>
      </c>
      <c r="L27" s="308">
        <v>22400</v>
      </c>
      <c r="M27" s="320">
        <v>350</v>
      </c>
      <c r="N27" s="322">
        <v>250</v>
      </c>
      <c r="O27" s="55">
        <v>2.0099999999999998</v>
      </c>
      <c r="P27" s="325">
        <v>2.0099999999999998</v>
      </c>
      <c r="Q27" s="308">
        <v>11453</v>
      </c>
      <c r="R27" s="329">
        <v>0.26</v>
      </c>
      <c r="S27" s="304">
        <v>11</v>
      </c>
      <c r="T27" s="299">
        <v>2020006100</v>
      </c>
      <c r="V27" s="299" t="s">
        <v>74</v>
      </c>
    </row>
    <row r="28" spans="1:22" s="299" customFormat="1" x14ac:dyDescent="0.25">
      <c r="A28" s="299" t="s">
        <v>105</v>
      </c>
      <c r="B28" s="299" t="s">
        <v>106</v>
      </c>
      <c r="C28" s="316">
        <v>43887</v>
      </c>
      <c r="D28" s="308">
        <v>120000</v>
      </c>
      <c r="E28" s="299" t="s">
        <v>22</v>
      </c>
      <c r="F28" s="299" t="s">
        <v>23</v>
      </c>
      <c r="G28" s="308">
        <v>120000</v>
      </c>
      <c r="H28" s="308">
        <v>55650</v>
      </c>
      <c r="I28" s="313">
        <v>46.38</v>
      </c>
      <c r="J28" s="308">
        <v>111287</v>
      </c>
      <c r="K28" s="308">
        <v>33213</v>
      </c>
      <c r="L28" s="308">
        <v>24500</v>
      </c>
      <c r="M28" s="320">
        <v>0</v>
      </c>
      <c r="N28" s="322">
        <v>0</v>
      </c>
      <c r="O28" s="55">
        <v>10</v>
      </c>
      <c r="P28" s="325">
        <v>10</v>
      </c>
      <c r="Q28" s="308">
        <v>3321</v>
      </c>
      <c r="R28" s="329">
        <v>0.08</v>
      </c>
      <c r="S28" s="304">
        <v>4</v>
      </c>
      <c r="T28" s="299">
        <v>2020002629</v>
      </c>
      <c r="V28" s="299" t="s">
        <v>56</v>
      </c>
    </row>
    <row r="29" spans="1:22" s="199" customFormat="1" x14ac:dyDescent="0.25">
      <c r="A29" s="400" t="s">
        <v>117</v>
      </c>
      <c r="B29" s="199" t="s">
        <v>58</v>
      </c>
      <c r="C29" s="401">
        <v>43833</v>
      </c>
      <c r="D29" s="402">
        <v>132046</v>
      </c>
      <c r="E29" s="199" t="s">
        <v>22</v>
      </c>
      <c r="F29" s="199" t="s">
        <v>23</v>
      </c>
      <c r="G29" s="402">
        <v>132046</v>
      </c>
      <c r="H29" s="402">
        <v>66500</v>
      </c>
      <c r="I29" s="199">
        <v>50.36</v>
      </c>
      <c r="J29" s="402">
        <v>133000</v>
      </c>
      <c r="K29" s="402">
        <v>132046</v>
      </c>
      <c r="L29" s="402">
        <v>132500</v>
      </c>
      <c r="M29" s="403">
        <v>0</v>
      </c>
      <c r="N29" s="403">
        <v>0</v>
      </c>
      <c r="O29" s="404">
        <v>80</v>
      </c>
      <c r="P29" s="405">
        <v>80</v>
      </c>
      <c r="Q29" s="402">
        <v>1651</v>
      </c>
      <c r="R29" s="406">
        <v>0.04</v>
      </c>
      <c r="S29" s="199">
        <v>4</v>
      </c>
      <c r="T29" s="199">
        <v>2020000092</v>
      </c>
      <c r="U29" s="407"/>
      <c r="V29" s="408" t="s">
        <v>56</v>
      </c>
    </row>
    <row r="30" spans="1:22" s="299" customFormat="1" x14ac:dyDescent="0.25">
      <c r="A30" s="299" t="s">
        <v>108</v>
      </c>
      <c r="B30" s="299" t="s">
        <v>55</v>
      </c>
      <c r="C30" s="316">
        <v>43619</v>
      </c>
      <c r="D30" s="308">
        <v>37500</v>
      </c>
      <c r="E30" s="299" t="s">
        <v>22</v>
      </c>
      <c r="F30" s="299" t="s">
        <v>122</v>
      </c>
      <c r="G30" s="308">
        <v>37500</v>
      </c>
      <c r="H30" s="308">
        <v>20000</v>
      </c>
      <c r="I30" s="313">
        <v>53.33</v>
      </c>
      <c r="J30" s="308">
        <v>40000</v>
      </c>
      <c r="K30" s="308">
        <v>37500</v>
      </c>
      <c r="L30" s="308">
        <v>40000</v>
      </c>
      <c r="M30" s="320">
        <v>0</v>
      </c>
      <c r="N30" s="322">
        <v>0</v>
      </c>
      <c r="O30" s="55">
        <v>20</v>
      </c>
      <c r="P30" s="325">
        <v>20</v>
      </c>
      <c r="Q30" s="308">
        <v>1875</v>
      </c>
      <c r="R30" s="329">
        <v>0.04</v>
      </c>
      <c r="S30" s="304">
        <v>4</v>
      </c>
      <c r="T30" s="299">
        <v>2019003130</v>
      </c>
      <c r="V30" s="299" t="s">
        <v>56</v>
      </c>
    </row>
    <row r="31" spans="1:22" s="164" customFormat="1" x14ac:dyDescent="0.25">
      <c r="A31" s="164" t="s">
        <v>144</v>
      </c>
      <c r="B31" s="164" t="s">
        <v>145</v>
      </c>
      <c r="C31" s="169">
        <v>44144</v>
      </c>
      <c r="D31" s="167">
        <v>14000</v>
      </c>
      <c r="E31" s="164" t="s">
        <v>135</v>
      </c>
      <c r="F31" s="164" t="s">
        <v>122</v>
      </c>
      <c r="G31" s="167">
        <v>12000</v>
      </c>
      <c r="H31" s="167">
        <v>5900</v>
      </c>
      <c r="I31" s="168">
        <v>49.17</v>
      </c>
      <c r="J31" s="167">
        <v>11700</v>
      </c>
      <c r="K31" s="167">
        <v>12000</v>
      </c>
      <c r="L31" s="167">
        <v>11700</v>
      </c>
      <c r="M31" s="170">
        <v>0</v>
      </c>
      <c r="N31" s="171">
        <v>0</v>
      </c>
      <c r="O31" s="55">
        <v>2.2000000000000002</v>
      </c>
      <c r="P31" s="172">
        <v>2.2000000000000002</v>
      </c>
      <c r="Q31" s="167">
        <v>5455</v>
      </c>
      <c r="R31" s="173">
        <v>0.13</v>
      </c>
      <c r="S31" s="166">
        <v>11</v>
      </c>
      <c r="T31" s="164">
        <v>2020006765</v>
      </c>
      <c r="V31" s="164" t="s">
        <v>74</v>
      </c>
    </row>
    <row r="32" spans="1:22" s="299" customFormat="1" x14ac:dyDescent="0.25">
      <c r="A32" s="299" t="s">
        <v>146</v>
      </c>
      <c r="B32" s="299" t="s">
        <v>147</v>
      </c>
      <c r="C32" s="316">
        <v>43928</v>
      </c>
      <c r="D32" s="308">
        <v>15000</v>
      </c>
      <c r="E32" s="299" t="s">
        <v>22</v>
      </c>
      <c r="F32" s="299" t="s">
        <v>122</v>
      </c>
      <c r="G32" s="308">
        <v>15000</v>
      </c>
      <c r="H32" s="308">
        <v>7400</v>
      </c>
      <c r="I32" s="313">
        <v>49.33</v>
      </c>
      <c r="J32" s="308">
        <v>14700</v>
      </c>
      <c r="K32" s="308">
        <v>15000</v>
      </c>
      <c r="L32" s="308">
        <v>11700</v>
      </c>
      <c r="M32" s="320">
        <v>0</v>
      </c>
      <c r="N32" s="322">
        <v>0</v>
      </c>
      <c r="O32" s="55">
        <v>2.2000000000000002</v>
      </c>
      <c r="P32" s="440">
        <v>2.2000000000000002</v>
      </c>
      <c r="Q32" s="308">
        <v>6818</v>
      </c>
      <c r="R32" s="329">
        <v>0.16</v>
      </c>
      <c r="S32" s="304">
        <v>11</v>
      </c>
      <c r="T32" s="299">
        <v>2020002272</v>
      </c>
      <c r="V32" s="299" t="s">
        <v>74</v>
      </c>
    </row>
    <row r="33" spans="1:22" s="229" customFormat="1" x14ac:dyDescent="0.25">
      <c r="A33" s="229" t="s">
        <v>148</v>
      </c>
      <c r="B33" s="229" t="s">
        <v>149</v>
      </c>
      <c r="C33" s="230">
        <v>44105</v>
      </c>
      <c r="D33" s="231">
        <v>175000</v>
      </c>
      <c r="E33" s="229" t="s">
        <v>22</v>
      </c>
      <c r="F33" s="229" t="s">
        <v>122</v>
      </c>
      <c r="G33" s="231">
        <v>175000</v>
      </c>
      <c r="H33" s="231">
        <v>63200</v>
      </c>
      <c r="I33" s="232">
        <v>36.11</v>
      </c>
      <c r="J33" s="231">
        <v>126302</v>
      </c>
      <c r="K33" s="231">
        <v>61877</v>
      </c>
      <c r="L33" s="231">
        <v>13179</v>
      </c>
      <c r="M33" s="233">
        <v>0</v>
      </c>
      <c r="N33" s="234">
        <v>0</v>
      </c>
      <c r="O33" s="446">
        <v>2.61</v>
      </c>
      <c r="P33" s="235">
        <v>2.61</v>
      </c>
      <c r="Q33" s="231">
        <v>23708</v>
      </c>
      <c r="R33" s="236">
        <v>0.54</v>
      </c>
      <c r="S33" s="229">
        <v>11</v>
      </c>
      <c r="T33" s="229">
        <v>20200059747</v>
      </c>
      <c r="V33" s="229" t="s">
        <v>74</v>
      </c>
    </row>
    <row r="34" spans="1:22" s="299" customFormat="1" x14ac:dyDescent="0.25">
      <c r="A34" s="299" t="s">
        <v>75</v>
      </c>
      <c r="B34" s="299" t="s">
        <v>65</v>
      </c>
      <c r="C34" s="316">
        <v>43683</v>
      </c>
      <c r="D34" s="308">
        <v>12500</v>
      </c>
      <c r="E34" s="299" t="s">
        <v>22</v>
      </c>
      <c r="F34" s="299" t="s">
        <v>122</v>
      </c>
      <c r="G34" s="308">
        <v>12500</v>
      </c>
      <c r="H34" s="308">
        <v>21000</v>
      </c>
      <c r="I34" s="313">
        <v>168</v>
      </c>
      <c r="J34" s="308">
        <v>17556</v>
      </c>
      <c r="K34" s="308">
        <v>12500</v>
      </c>
      <c r="L34" s="308">
        <v>16750</v>
      </c>
      <c r="M34" s="320">
        <v>0</v>
      </c>
      <c r="N34" s="322">
        <v>0</v>
      </c>
      <c r="O34" s="55">
        <v>3.5</v>
      </c>
      <c r="P34" s="325">
        <v>3.5</v>
      </c>
      <c r="Q34" s="308">
        <v>3571</v>
      </c>
      <c r="R34" s="329">
        <v>0.08</v>
      </c>
      <c r="S34" s="304">
        <v>11</v>
      </c>
      <c r="T34" s="299">
        <v>2019004392</v>
      </c>
      <c r="V34" s="299" t="s">
        <v>74</v>
      </c>
    </row>
    <row r="35" spans="1:22" s="299" customFormat="1" x14ac:dyDescent="0.25">
      <c r="A35" s="299" t="s">
        <v>90</v>
      </c>
      <c r="B35" s="299" t="s">
        <v>91</v>
      </c>
      <c r="C35" s="316">
        <v>43644</v>
      </c>
      <c r="D35" s="308">
        <v>124900</v>
      </c>
      <c r="E35" s="299" t="s">
        <v>22</v>
      </c>
      <c r="F35" s="299" t="s">
        <v>122</v>
      </c>
      <c r="G35" s="308">
        <v>124900</v>
      </c>
      <c r="H35" s="308">
        <v>48300</v>
      </c>
      <c r="I35" s="313">
        <v>38.67</v>
      </c>
      <c r="J35" s="308">
        <v>96509</v>
      </c>
      <c r="K35" s="308">
        <v>46945</v>
      </c>
      <c r="L35" s="308">
        <v>18554</v>
      </c>
      <c r="M35" s="320">
        <v>0</v>
      </c>
      <c r="N35" s="322">
        <v>0</v>
      </c>
      <c r="O35" s="55">
        <v>3.94</v>
      </c>
      <c r="P35" s="440">
        <v>3.94</v>
      </c>
      <c r="Q35" s="308">
        <v>11915</v>
      </c>
      <c r="R35" s="329">
        <v>0.27</v>
      </c>
      <c r="S35" s="304">
        <v>11</v>
      </c>
      <c r="T35" s="299">
        <v>2019003701</v>
      </c>
      <c r="V35" s="299" t="s">
        <v>74</v>
      </c>
    </row>
    <row r="36" spans="1:22" s="432" customFormat="1" x14ac:dyDescent="0.25">
      <c r="A36" s="432" t="s">
        <v>150</v>
      </c>
      <c r="B36" s="432" t="s">
        <v>151</v>
      </c>
      <c r="C36" s="436">
        <v>44266</v>
      </c>
      <c r="D36" s="434">
        <v>60000</v>
      </c>
      <c r="E36" s="432" t="s">
        <v>22</v>
      </c>
      <c r="F36" s="432" t="s">
        <v>122</v>
      </c>
      <c r="G36" s="434">
        <v>60000</v>
      </c>
      <c r="H36" s="434">
        <v>41200</v>
      </c>
      <c r="I36" s="435">
        <v>68.67</v>
      </c>
      <c r="J36" s="434">
        <v>82353</v>
      </c>
      <c r="K36" s="434">
        <v>147</v>
      </c>
      <c r="L36" s="434">
        <v>22500</v>
      </c>
      <c r="M36" s="437">
        <v>0</v>
      </c>
      <c r="N36" s="438">
        <v>0</v>
      </c>
      <c r="O36" s="55">
        <v>5</v>
      </c>
      <c r="P36" s="440">
        <v>5</v>
      </c>
      <c r="Q36" s="434">
        <v>29</v>
      </c>
      <c r="R36" s="444">
        <v>0</v>
      </c>
      <c r="S36" s="433">
        <v>11</v>
      </c>
      <c r="T36" s="432">
        <v>2021001564</v>
      </c>
      <c r="V36" s="432" t="s">
        <v>74</v>
      </c>
    </row>
    <row r="37" spans="1:22" s="164" customFormat="1" x14ac:dyDescent="0.25">
      <c r="A37" s="164" t="s">
        <v>92</v>
      </c>
      <c r="B37" s="164" t="s">
        <v>93</v>
      </c>
      <c r="C37" s="169">
        <v>43903</v>
      </c>
      <c r="D37" s="167">
        <v>213000</v>
      </c>
      <c r="E37" s="164" t="s">
        <v>22</v>
      </c>
      <c r="F37" s="164" t="s">
        <v>122</v>
      </c>
      <c r="G37" s="167">
        <v>213000</v>
      </c>
      <c r="H37" s="167">
        <v>91300</v>
      </c>
      <c r="I37" s="168">
        <v>42.86</v>
      </c>
      <c r="J37" s="167">
        <v>182519</v>
      </c>
      <c r="K37" s="167">
        <v>52981</v>
      </c>
      <c r="L37" s="167">
        <v>22500</v>
      </c>
      <c r="M37" s="170">
        <v>0</v>
      </c>
      <c r="N37" s="171">
        <v>0</v>
      </c>
      <c r="O37" s="55">
        <v>5</v>
      </c>
      <c r="P37" s="172">
        <v>5</v>
      </c>
      <c r="Q37" s="167">
        <v>10596</v>
      </c>
      <c r="R37" s="173">
        <v>0.24</v>
      </c>
      <c r="S37" s="166">
        <v>11</v>
      </c>
      <c r="T37" s="164">
        <v>2020001392</v>
      </c>
      <c r="V37" s="164" t="s">
        <v>74</v>
      </c>
    </row>
    <row r="38" spans="1:22" s="178" customFormat="1" x14ac:dyDescent="0.25">
      <c r="A38" s="178" t="s">
        <v>152</v>
      </c>
      <c r="B38" s="178" t="s">
        <v>153</v>
      </c>
      <c r="C38" s="189">
        <v>44253</v>
      </c>
      <c r="D38" s="184">
        <v>93000</v>
      </c>
      <c r="E38" s="178" t="s">
        <v>22</v>
      </c>
      <c r="F38" s="178" t="s">
        <v>122</v>
      </c>
      <c r="G38" s="184">
        <v>93000</v>
      </c>
      <c r="H38" s="184">
        <v>47000</v>
      </c>
      <c r="I38" s="187">
        <v>50.54</v>
      </c>
      <c r="J38" s="184">
        <v>93966</v>
      </c>
      <c r="K38" s="184">
        <v>24056</v>
      </c>
      <c r="L38" s="184">
        <v>25022</v>
      </c>
      <c r="M38" s="191">
        <v>0</v>
      </c>
      <c r="N38" s="192">
        <v>0</v>
      </c>
      <c r="O38" s="55">
        <v>6.23</v>
      </c>
      <c r="P38" s="194">
        <v>6.23</v>
      </c>
      <c r="Q38" s="184">
        <v>3861</v>
      </c>
      <c r="R38" s="196">
        <v>0.09</v>
      </c>
      <c r="S38" s="181">
        <v>11</v>
      </c>
      <c r="T38" s="178">
        <v>2021001452</v>
      </c>
      <c r="V38" s="178" t="s">
        <v>74</v>
      </c>
    </row>
    <row r="39" spans="1:22" s="164" customFormat="1" x14ac:dyDescent="0.25">
      <c r="A39" s="164" t="s">
        <v>80</v>
      </c>
      <c r="B39" s="164" t="s">
        <v>81</v>
      </c>
      <c r="C39" s="169">
        <v>43776</v>
      </c>
      <c r="D39" s="167">
        <v>222000</v>
      </c>
      <c r="E39" s="164" t="s">
        <v>22</v>
      </c>
      <c r="F39" s="164" t="s">
        <v>122</v>
      </c>
      <c r="G39" s="167">
        <v>222000</v>
      </c>
      <c r="H39" s="167">
        <v>99000</v>
      </c>
      <c r="I39" s="168">
        <v>44.59</v>
      </c>
      <c r="J39" s="167">
        <v>198021</v>
      </c>
      <c r="K39" s="167">
        <v>50599</v>
      </c>
      <c r="L39" s="167">
        <v>26620</v>
      </c>
      <c r="M39" s="170">
        <v>0</v>
      </c>
      <c r="N39" s="171">
        <v>0</v>
      </c>
      <c r="O39" s="55">
        <v>7.15</v>
      </c>
      <c r="P39" s="172">
        <v>7.15</v>
      </c>
      <c r="Q39" s="167">
        <v>7077</v>
      </c>
      <c r="R39" s="173">
        <v>0.16</v>
      </c>
      <c r="S39" s="166">
        <v>11</v>
      </c>
      <c r="T39" s="164">
        <v>2019006352</v>
      </c>
      <c r="V39" s="164" t="s">
        <v>74</v>
      </c>
    </row>
    <row r="40" spans="1:22" s="432" customFormat="1" x14ac:dyDescent="0.25">
      <c r="A40" s="432" t="s">
        <v>154</v>
      </c>
      <c r="B40" s="432" t="s">
        <v>155</v>
      </c>
      <c r="C40" s="436">
        <v>44104</v>
      </c>
      <c r="D40" s="434">
        <v>85000</v>
      </c>
      <c r="E40" s="432" t="s">
        <v>22</v>
      </c>
      <c r="F40" s="432" t="s">
        <v>122</v>
      </c>
      <c r="G40" s="434">
        <v>85000</v>
      </c>
      <c r="H40" s="434">
        <v>39800</v>
      </c>
      <c r="I40" s="435">
        <v>46.82</v>
      </c>
      <c r="J40" s="434">
        <v>79585</v>
      </c>
      <c r="K40" s="434">
        <v>32144</v>
      </c>
      <c r="L40" s="434">
        <v>26729</v>
      </c>
      <c r="M40" s="437">
        <v>0</v>
      </c>
      <c r="N40" s="438">
        <v>0</v>
      </c>
      <c r="O40" s="55">
        <v>7.97</v>
      </c>
      <c r="P40" s="440">
        <v>7.97</v>
      </c>
      <c r="Q40" s="434">
        <v>4033</v>
      </c>
      <c r="R40" s="444">
        <v>0.09</v>
      </c>
      <c r="S40" s="433">
        <v>11</v>
      </c>
      <c r="T40" s="432">
        <v>2020006014</v>
      </c>
      <c r="V40" s="432" t="s">
        <v>74</v>
      </c>
    </row>
    <row r="41" spans="1:22" s="432" customFormat="1" x14ac:dyDescent="0.25">
      <c r="A41" s="432" t="s">
        <v>156</v>
      </c>
      <c r="B41" s="432" t="s">
        <v>157</v>
      </c>
      <c r="C41" s="436">
        <v>44284</v>
      </c>
      <c r="D41" s="434">
        <v>134000</v>
      </c>
      <c r="E41" s="432" t="s">
        <v>22</v>
      </c>
      <c r="F41" s="432" t="s">
        <v>122</v>
      </c>
      <c r="G41" s="434">
        <v>129000</v>
      </c>
      <c r="H41" s="434">
        <v>64900</v>
      </c>
      <c r="I41" s="435">
        <v>50.31</v>
      </c>
      <c r="J41" s="434">
        <v>129803</v>
      </c>
      <c r="K41" s="434">
        <v>26077</v>
      </c>
      <c r="L41" s="434">
        <v>26880</v>
      </c>
      <c r="M41" s="437">
        <v>0</v>
      </c>
      <c r="N41" s="438">
        <v>0</v>
      </c>
      <c r="O41" s="55">
        <v>9.1</v>
      </c>
      <c r="P41" s="440">
        <v>9.1</v>
      </c>
      <c r="Q41" s="434">
        <v>2866</v>
      </c>
      <c r="R41" s="444">
        <v>7.0000000000000007E-2</v>
      </c>
      <c r="S41" s="433">
        <v>11</v>
      </c>
      <c r="T41" s="432">
        <v>2021001942</v>
      </c>
      <c r="V41" s="432" t="s">
        <v>74</v>
      </c>
    </row>
    <row r="42" spans="1:22" s="432" customFormat="1" x14ac:dyDescent="0.25">
      <c r="A42" s="432" t="s">
        <v>158</v>
      </c>
      <c r="B42" s="432" t="s">
        <v>159</v>
      </c>
      <c r="C42" s="436">
        <v>44120</v>
      </c>
      <c r="D42" s="434">
        <v>213000</v>
      </c>
      <c r="E42" s="432" t="s">
        <v>160</v>
      </c>
      <c r="F42" s="432" t="s">
        <v>122</v>
      </c>
      <c r="G42" s="434">
        <v>213000</v>
      </c>
      <c r="H42" s="434">
        <v>68200</v>
      </c>
      <c r="I42" s="435">
        <v>32.020000000000003</v>
      </c>
      <c r="J42" s="434">
        <v>136328</v>
      </c>
      <c r="K42" s="434">
        <v>103685</v>
      </c>
      <c r="L42" s="434">
        <v>27013</v>
      </c>
      <c r="M42" s="437">
        <v>0</v>
      </c>
      <c r="N42" s="438">
        <v>0</v>
      </c>
      <c r="O42" s="55">
        <v>10.01</v>
      </c>
      <c r="P42" s="440">
        <v>10.01</v>
      </c>
      <c r="Q42" s="434">
        <v>10358</v>
      </c>
      <c r="R42" s="444">
        <v>0.24</v>
      </c>
      <c r="S42" s="433">
        <v>11</v>
      </c>
      <c r="T42" s="432">
        <v>2020006208</v>
      </c>
      <c r="V42" s="432" t="s">
        <v>74</v>
      </c>
    </row>
    <row r="43" spans="1:22" s="432" customFormat="1" x14ac:dyDescent="0.25">
      <c r="A43" s="432" t="s">
        <v>94</v>
      </c>
      <c r="B43" s="432" t="s">
        <v>95</v>
      </c>
      <c r="C43" s="436">
        <v>43570</v>
      </c>
      <c r="D43" s="434">
        <v>122500</v>
      </c>
      <c r="E43" s="432" t="s">
        <v>22</v>
      </c>
      <c r="F43" s="432" t="s">
        <v>137</v>
      </c>
      <c r="G43" s="434">
        <v>122500</v>
      </c>
      <c r="H43" s="434">
        <v>76100</v>
      </c>
      <c r="I43" s="435">
        <v>62.12</v>
      </c>
      <c r="J43" s="434">
        <v>152085</v>
      </c>
      <c r="K43" s="434">
        <v>15620</v>
      </c>
      <c r="L43" s="434">
        <v>45205</v>
      </c>
      <c r="M43" s="437">
        <v>0</v>
      </c>
      <c r="N43" s="438">
        <v>0</v>
      </c>
      <c r="O43" s="55">
        <v>10.1</v>
      </c>
      <c r="P43" s="440">
        <v>5</v>
      </c>
      <c r="Q43" s="434">
        <v>1547</v>
      </c>
      <c r="R43" s="444">
        <v>0.04</v>
      </c>
      <c r="S43" s="433">
        <v>11</v>
      </c>
      <c r="T43" s="432">
        <v>2019002200</v>
      </c>
      <c r="U43" s="432" t="s">
        <v>96</v>
      </c>
      <c r="V43" s="432" t="s">
        <v>74</v>
      </c>
    </row>
    <row r="44" spans="1:22" s="432" customFormat="1" x14ac:dyDescent="0.25">
      <c r="A44" s="432" t="s">
        <v>161</v>
      </c>
      <c r="B44" s="432" t="s">
        <v>162</v>
      </c>
      <c r="C44" s="436">
        <v>44166</v>
      </c>
      <c r="D44" s="434">
        <v>250000</v>
      </c>
      <c r="E44" s="432" t="s">
        <v>22</v>
      </c>
      <c r="F44" s="432" t="s">
        <v>137</v>
      </c>
      <c r="G44" s="434">
        <v>250000</v>
      </c>
      <c r="H44" s="434">
        <v>108600</v>
      </c>
      <c r="I44" s="435">
        <v>43.44</v>
      </c>
      <c r="J44" s="434">
        <v>217120</v>
      </c>
      <c r="K44" s="434">
        <v>87006</v>
      </c>
      <c r="L44" s="434">
        <v>54126</v>
      </c>
      <c r="M44" s="437">
        <v>0</v>
      </c>
      <c r="N44" s="438">
        <v>0</v>
      </c>
      <c r="O44" s="55">
        <v>20.100000000000001</v>
      </c>
      <c r="P44" s="440">
        <v>10.050000000000001</v>
      </c>
      <c r="Q44" s="434">
        <v>4329</v>
      </c>
      <c r="R44" s="444">
        <v>0.1</v>
      </c>
      <c r="S44" s="433">
        <v>11</v>
      </c>
      <c r="T44" s="432">
        <v>2020007281</v>
      </c>
      <c r="U44" s="432" t="s">
        <v>163</v>
      </c>
      <c r="V44" s="432" t="s">
        <v>74</v>
      </c>
    </row>
    <row r="45" spans="1:22" s="484" customFormat="1" x14ac:dyDescent="0.25">
      <c r="A45" s="484" t="s">
        <v>180</v>
      </c>
      <c r="B45" s="484" t="s">
        <v>55</v>
      </c>
      <c r="C45" s="488">
        <v>44260</v>
      </c>
      <c r="D45" s="486">
        <v>64000</v>
      </c>
      <c r="E45" s="484" t="s">
        <v>22</v>
      </c>
      <c r="F45" s="484" t="s">
        <v>122</v>
      </c>
      <c r="G45" s="486">
        <v>64000</v>
      </c>
      <c r="H45" s="486">
        <v>27550</v>
      </c>
      <c r="I45" s="487">
        <v>43.05</v>
      </c>
      <c r="J45" s="486">
        <v>55136</v>
      </c>
      <c r="K45" s="486">
        <v>64000</v>
      </c>
      <c r="L45" s="486">
        <v>55136</v>
      </c>
      <c r="M45" s="489">
        <v>0</v>
      </c>
      <c r="N45" s="490">
        <v>0</v>
      </c>
      <c r="O45" s="55">
        <v>28.95</v>
      </c>
      <c r="P45" s="491">
        <v>28.95</v>
      </c>
      <c r="Q45" s="486">
        <v>2211</v>
      </c>
      <c r="R45" s="492">
        <v>0.05</v>
      </c>
      <c r="S45" s="485">
        <v>4</v>
      </c>
      <c r="T45" s="484">
        <v>2021001362</v>
      </c>
      <c r="V45" s="484" t="s">
        <v>56</v>
      </c>
    </row>
    <row r="46" spans="1:22" s="432" customFormat="1" x14ac:dyDescent="0.25">
      <c r="A46" s="432" t="s">
        <v>164</v>
      </c>
      <c r="B46" s="432" t="s">
        <v>165</v>
      </c>
      <c r="C46" s="436">
        <v>44134</v>
      </c>
      <c r="D46" s="434">
        <v>165000</v>
      </c>
      <c r="E46" s="432" t="s">
        <v>135</v>
      </c>
      <c r="F46" s="432" t="s">
        <v>122</v>
      </c>
      <c r="G46" s="434">
        <v>165000</v>
      </c>
      <c r="H46" s="434">
        <v>62700</v>
      </c>
      <c r="I46" s="435">
        <v>38</v>
      </c>
      <c r="J46" s="434">
        <v>125411</v>
      </c>
      <c r="K46" s="434">
        <v>114589</v>
      </c>
      <c r="L46" s="434">
        <v>75000</v>
      </c>
      <c r="M46" s="437">
        <v>0</v>
      </c>
      <c r="N46" s="438">
        <v>0</v>
      </c>
      <c r="O46" s="55">
        <v>30</v>
      </c>
      <c r="P46" s="440">
        <v>30</v>
      </c>
      <c r="Q46" s="434">
        <v>3820</v>
      </c>
      <c r="R46" s="444">
        <v>0.09</v>
      </c>
      <c r="S46" s="433">
        <v>11</v>
      </c>
      <c r="T46" s="432">
        <v>2020006621</v>
      </c>
      <c r="V46" s="432" t="s">
        <v>74</v>
      </c>
    </row>
    <row r="47" spans="1:22" s="484" customFormat="1" x14ac:dyDescent="0.25">
      <c r="A47" s="484" t="s">
        <v>109</v>
      </c>
      <c r="B47" s="484" t="s">
        <v>110</v>
      </c>
      <c r="C47" s="488">
        <v>43777</v>
      </c>
      <c r="D47" s="486">
        <v>62900</v>
      </c>
      <c r="E47" s="484" t="s">
        <v>22</v>
      </c>
      <c r="F47" s="484" t="s">
        <v>122</v>
      </c>
      <c r="G47" s="486">
        <v>62900</v>
      </c>
      <c r="H47" s="486">
        <v>33350</v>
      </c>
      <c r="I47" s="487">
        <v>53.02</v>
      </c>
      <c r="J47" s="486">
        <v>66706</v>
      </c>
      <c r="K47" s="486">
        <v>53524</v>
      </c>
      <c r="L47" s="486">
        <v>57330</v>
      </c>
      <c r="M47" s="489">
        <v>0</v>
      </c>
      <c r="N47" s="490">
        <v>0</v>
      </c>
      <c r="O47" s="55">
        <v>30.22</v>
      </c>
      <c r="P47" s="491">
        <v>30.22</v>
      </c>
      <c r="Q47" s="486">
        <v>1771</v>
      </c>
      <c r="R47" s="492">
        <v>0.04</v>
      </c>
      <c r="S47" s="485">
        <v>4</v>
      </c>
      <c r="T47" s="484">
        <v>2019006385</v>
      </c>
      <c r="V47" s="484" t="s">
        <v>56</v>
      </c>
    </row>
    <row r="48" spans="1:22" s="484" customFormat="1" x14ac:dyDescent="0.25">
      <c r="A48" s="484" t="s">
        <v>181</v>
      </c>
      <c r="B48" s="484" t="s">
        <v>182</v>
      </c>
      <c r="C48" s="488">
        <v>44001</v>
      </c>
      <c r="D48" s="486">
        <v>87000</v>
      </c>
      <c r="E48" s="484" t="s">
        <v>22</v>
      </c>
      <c r="F48" s="484" t="s">
        <v>122</v>
      </c>
      <c r="G48" s="486">
        <v>87000</v>
      </c>
      <c r="H48" s="486">
        <v>37050</v>
      </c>
      <c r="I48" s="487">
        <v>42.59</v>
      </c>
      <c r="J48" s="486">
        <v>74145</v>
      </c>
      <c r="K48" s="486">
        <v>87000</v>
      </c>
      <c r="L48" s="486">
        <v>71145</v>
      </c>
      <c r="M48" s="489">
        <v>0</v>
      </c>
      <c r="N48" s="490">
        <v>0</v>
      </c>
      <c r="O48" s="55">
        <v>39.43</v>
      </c>
      <c r="P48" s="491">
        <v>39.43</v>
      </c>
      <c r="Q48" s="486">
        <v>2206</v>
      </c>
      <c r="R48" s="492">
        <v>0.05</v>
      </c>
      <c r="S48" s="485">
        <v>4</v>
      </c>
      <c r="T48" s="484">
        <v>2020003377</v>
      </c>
      <c r="V48" s="484" t="s">
        <v>56</v>
      </c>
    </row>
    <row r="49" spans="1:22" s="432" customFormat="1" x14ac:dyDescent="0.25">
      <c r="A49" s="432" t="s">
        <v>166</v>
      </c>
      <c r="B49" s="432" t="s">
        <v>66</v>
      </c>
      <c r="C49" s="436">
        <v>44139</v>
      </c>
      <c r="D49" s="434">
        <v>40000</v>
      </c>
      <c r="E49" s="432" t="s">
        <v>22</v>
      </c>
      <c r="F49" s="432" t="s">
        <v>122</v>
      </c>
      <c r="G49" s="434">
        <v>40000</v>
      </c>
      <c r="H49" s="434">
        <v>36500</v>
      </c>
      <c r="I49" s="435">
        <v>91.25</v>
      </c>
      <c r="J49" s="434">
        <v>73000</v>
      </c>
      <c r="K49" s="434">
        <v>40000</v>
      </c>
      <c r="L49" s="434">
        <v>73000</v>
      </c>
      <c r="M49" s="437">
        <v>0</v>
      </c>
      <c r="N49" s="438">
        <v>0</v>
      </c>
      <c r="O49" s="55">
        <v>40</v>
      </c>
      <c r="P49" s="440">
        <v>40</v>
      </c>
      <c r="Q49" s="434">
        <v>1000</v>
      </c>
      <c r="R49" s="444">
        <v>0.02</v>
      </c>
      <c r="S49" s="433">
        <v>11</v>
      </c>
      <c r="T49" s="432">
        <v>2020006644</v>
      </c>
      <c r="V49" s="432" t="s">
        <v>74</v>
      </c>
    </row>
    <row r="50" spans="1:22" s="484" customFormat="1" x14ac:dyDescent="0.25">
      <c r="A50" s="484" t="s">
        <v>114</v>
      </c>
      <c r="B50" s="484" t="s">
        <v>115</v>
      </c>
      <c r="C50" s="488">
        <v>43643</v>
      </c>
      <c r="D50" s="486">
        <v>130000</v>
      </c>
      <c r="E50" s="484" t="s">
        <v>22</v>
      </c>
      <c r="F50" s="484" t="s">
        <v>122</v>
      </c>
      <c r="G50" s="486">
        <v>130000</v>
      </c>
      <c r="H50" s="486">
        <v>55100</v>
      </c>
      <c r="I50" s="487">
        <v>42.38</v>
      </c>
      <c r="J50" s="486">
        <v>110216</v>
      </c>
      <c r="K50" s="486">
        <v>91184</v>
      </c>
      <c r="L50" s="486">
        <v>71400</v>
      </c>
      <c r="M50" s="489">
        <v>0</v>
      </c>
      <c r="N50" s="490">
        <v>0</v>
      </c>
      <c r="O50" s="55">
        <v>39.6</v>
      </c>
      <c r="P50" s="491">
        <v>39.6</v>
      </c>
      <c r="Q50" s="486">
        <v>2303</v>
      </c>
      <c r="R50" s="492">
        <v>0.05</v>
      </c>
      <c r="S50" s="485">
        <v>4</v>
      </c>
      <c r="T50" s="484">
        <v>2019003630</v>
      </c>
      <c r="V50" s="484" t="s">
        <v>56</v>
      </c>
    </row>
    <row r="51" spans="1:22" s="484" customFormat="1" x14ac:dyDescent="0.25">
      <c r="A51" s="484" t="s">
        <v>183</v>
      </c>
      <c r="B51" s="484" t="s">
        <v>184</v>
      </c>
      <c r="C51" s="488">
        <v>44166</v>
      </c>
      <c r="D51" s="486">
        <v>97500</v>
      </c>
      <c r="E51" s="484" t="s">
        <v>22</v>
      </c>
      <c r="F51" s="484" t="s">
        <v>137</v>
      </c>
      <c r="G51" s="486">
        <v>97500</v>
      </c>
      <c r="H51" s="486">
        <v>50250</v>
      </c>
      <c r="I51" s="487">
        <v>51.54</v>
      </c>
      <c r="J51" s="486">
        <v>100554</v>
      </c>
      <c r="K51" s="486">
        <v>97500</v>
      </c>
      <c r="L51" s="486">
        <v>100554</v>
      </c>
      <c r="M51" s="489">
        <v>0</v>
      </c>
      <c r="N51" s="490">
        <v>0</v>
      </c>
      <c r="O51" s="55">
        <v>48.58</v>
      </c>
      <c r="P51" s="491">
        <v>33.22</v>
      </c>
      <c r="Q51" s="486">
        <v>2007</v>
      </c>
      <c r="R51" s="492">
        <v>0.05</v>
      </c>
      <c r="S51" s="485">
        <v>4</v>
      </c>
      <c r="T51" s="484">
        <v>2020007214</v>
      </c>
      <c r="U51" s="484" t="s">
        <v>185</v>
      </c>
      <c r="V51" s="484" t="s">
        <v>56</v>
      </c>
    </row>
    <row r="52" spans="1:22" s="484" customFormat="1" x14ac:dyDescent="0.25">
      <c r="A52" s="484" t="s">
        <v>186</v>
      </c>
      <c r="B52" s="484" t="s">
        <v>187</v>
      </c>
      <c r="C52" s="488">
        <v>43959</v>
      </c>
      <c r="D52" s="486">
        <v>205000</v>
      </c>
      <c r="E52" s="484" t="s">
        <v>22</v>
      </c>
      <c r="F52" s="484" t="s">
        <v>122</v>
      </c>
      <c r="G52" s="486">
        <v>205000</v>
      </c>
      <c r="H52" s="486">
        <v>91250</v>
      </c>
      <c r="I52" s="487">
        <v>44.51</v>
      </c>
      <c r="J52" s="486">
        <v>182455</v>
      </c>
      <c r="K52" s="486">
        <v>112602</v>
      </c>
      <c r="L52" s="486">
        <v>90057</v>
      </c>
      <c r="M52" s="489">
        <v>0</v>
      </c>
      <c r="N52" s="490">
        <v>0</v>
      </c>
      <c r="O52" s="55">
        <v>54.76</v>
      </c>
      <c r="P52" s="491">
        <v>54.76</v>
      </c>
      <c r="Q52" s="486">
        <v>2056</v>
      </c>
      <c r="R52" s="492">
        <v>0.05</v>
      </c>
      <c r="S52" s="485">
        <v>4</v>
      </c>
      <c r="T52" s="484">
        <v>2020002622</v>
      </c>
      <c r="V52" s="484" t="s">
        <v>56</v>
      </c>
    </row>
    <row r="53" spans="1:22" s="432" customFormat="1" x14ac:dyDescent="0.25">
      <c r="A53" s="432" t="s">
        <v>167</v>
      </c>
      <c r="B53" s="432" t="s">
        <v>168</v>
      </c>
      <c r="C53" s="436">
        <v>44113</v>
      </c>
      <c r="D53" s="434">
        <v>324000</v>
      </c>
      <c r="E53" s="432" t="s">
        <v>22</v>
      </c>
      <c r="F53" s="432" t="s">
        <v>122</v>
      </c>
      <c r="G53" s="434">
        <v>324000</v>
      </c>
      <c r="H53" s="434">
        <v>126800</v>
      </c>
      <c r="I53" s="435">
        <v>39.14</v>
      </c>
      <c r="J53" s="434">
        <v>253559</v>
      </c>
      <c r="K53" s="434">
        <v>196454</v>
      </c>
      <c r="L53" s="434">
        <v>126013</v>
      </c>
      <c r="M53" s="437">
        <v>0</v>
      </c>
      <c r="N53" s="438">
        <v>0</v>
      </c>
      <c r="O53" s="55">
        <v>77.2</v>
      </c>
      <c r="P53" s="440">
        <v>77.2</v>
      </c>
      <c r="Q53" s="434">
        <v>2545</v>
      </c>
      <c r="R53" s="444">
        <v>0.06</v>
      </c>
      <c r="S53" s="433">
        <v>11</v>
      </c>
      <c r="T53" s="432">
        <v>2020006011</v>
      </c>
      <c r="V53" s="432" t="s">
        <v>74</v>
      </c>
    </row>
    <row r="54" spans="1:22" s="484" customFormat="1" x14ac:dyDescent="0.25">
      <c r="A54" s="484" t="s">
        <v>188</v>
      </c>
      <c r="B54" s="484" t="s">
        <v>189</v>
      </c>
      <c r="C54" s="488">
        <v>43620</v>
      </c>
      <c r="D54" s="486">
        <v>220000</v>
      </c>
      <c r="E54" s="484" t="s">
        <v>22</v>
      </c>
      <c r="F54" s="484" t="s">
        <v>137</v>
      </c>
      <c r="G54" s="486">
        <v>220000</v>
      </c>
      <c r="H54" s="486">
        <v>126900</v>
      </c>
      <c r="I54" s="487">
        <v>57.68</v>
      </c>
      <c r="J54" s="486">
        <v>253758</v>
      </c>
      <c r="K54" s="486">
        <v>82782</v>
      </c>
      <c r="L54" s="486">
        <v>116540</v>
      </c>
      <c r="M54" s="489">
        <v>33</v>
      </c>
      <c r="N54" s="490">
        <v>363</v>
      </c>
      <c r="O54" s="55">
        <v>74.28</v>
      </c>
      <c r="P54" s="491">
        <v>74</v>
      </c>
      <c r="Q54" s="486">
        <v>1115</v>
      </c>
      <c r="R54" s="492">
        <v>0.03</v>
      </c>
      <c r="S54" s="485">
        <v>4</v>
      </c>
      <c r="T54" s="484">
        <v>2019003169</v>
      </c>
      <c r="U54" s="484" t="s">
        <v>190</v>
      </c>
      <c r="V54" s="484" t="s">
        <v>56</v>
      </c>
    </row>
    <row r="55" spans="1:22" s="432" customFormat="1" x14ac:dyDescent="0.25">
      <c r="A55" s="432" t="s">
        <v>169</v>
      </c>
      <c r="B55" s="432" t="s">
        <v>70</v>
      </c>
      <c r="C55" s="436">
        <v>44215</v>
      </c>
      <c r="D55" s="434">
        <v>199672</v>
      </c>
      <c r="E55" s="432" t="s">
        <v>22</v>
      </c>
      <c r="F55" s="432" t="s">
        <v>122</v>
      </c>
      <c r="G55" s="434">
        <v>199672</v>
      </c>
      <c r="H55" s="434">
        <v>66400</v>
      </c>
      <c r="I55" s="435">
        <v>33.25</v>
      </c>
      <c r="J55" s="434">
        <v>132720</v>
      </c>
      <c r="K55" s="434">
        <v>199672</v>
      </c>
      <c r="L55" s="434">
        <v>129720</v>
      </c>
      <c r="M55" s="437">
        <v>0</v>
      </c>
      <c r="N55" s="438">
        <v>0</v>
      </c>
      <c r="O55" s="55">
        <v>80</v>
      </c>
      <c r="P55" s="440">
        <v>80</v>
      </c>
      <c r="Q55" s="434">
        <v>2496</v>
      </c>
      <c r="R55" s="444">
        <v>0.06</v>
      </c>
      <c r="S55" s="433">
        <v>11</v>
      </c>
      <c r="T55" s="432">
        <v>2021000429</v>
      </c>
      <c r="V55" s="432" t="s">
        <v>74</v>
      </c>
    </row>
    <row r="56" spans="1:22" s="484" customFormat="1" x14ac:dyDescent="0.25">
      <c r="A56" s="484" t="s">
        <v>117</v>
      </c>
      <c r="B56" s="484" t="s">
        <v>58</v>
      </c>
      <c r="C56" s="488">
        <v>43833</v>
      </c>
      <c r="D56" s="486">
        <v>132046</v>
      </c>
      <c r="E56" s="484" t="s">
        <v>22</v>
      </c>
      <c r="F56" s="484" t="s">
        <v>122</v>
      </c>
      <c r="G56" s="486">
        <v>132046</v>
      </c>
      <c r="H56" s="486">
        <v>62000</v>
      </c>
      <c r="I56" s="487">
        <v>46.95</v>
      </c>
      <c r="J56" s="486">
        <v>124000</v>
      </c>
      <c r="K56" s="486">
        <v>132046</v>
      </c>
      <c r="L56" s="486">
        <v>123500</v>
      </c>
      <c r="M56" s="489">
        <v>0</v>
      </c>
      <c r="N56" s="490">
        <v>0</v>
      </c>
      <c r="O56" s="55">
        <v>80</v>
      </c>
      <c r="P56" s="491">
        <v>80</v>
      </c>
      <c r="Q56" s="486">
        <v>1651</v>
      </c>
      <c r="R56" s="492">
        <v>0.04</v>
      </c>
      <c r="S56" s="485">
        <v>4</v>
      </c>
      <c r="T56" s="484">
        <v>2020000092</v>
      </c>
      <c r="V56" s="484" t="s">
        <v>56</v>
      </c>
    </row>
    <row r="57" spans="1:22" s="432" customFormat="1" x14ac:dyDescent="0.25">
      <c r="A57" s="432" t="s">
        <v>170</v>
      </c>
      <c r="B57" s="432" t="s">
        <v>171</v>
      </c>
      <c r="C57" s="436">
        <v>43950</v>
      </c>
      <c r="D57" s="434">
        <v>160000</v>
      </c>
      <c r="E57" s="432" t="s">
        <v>22</v>
      </c>
      <c r="F57" s="432" t="s">
        <v>122</v>
      </c>
      <c r="G57" s="434">
        <v>160000</v>
      </c>
      <c r="H57" s="434">
        <v>64900</v>
      </c>
      <c r="I57" s="435">
        <v>40.56</v>
      </c>
      <c r="J57" s="434">
        <v>129720</v>
      </c>
      <c r="K57" s="434">
        <v>160000</v>
      </c>
      <c r="L57" s="434">
        <v>129720</v>
      </c>
      <c r="M57" s="437">
        <v>0</v>
      </c>
      <c r="N57" s="438">
        <v>0</v>
      </c>
      <c r="O57" s="55">
        <v>80</v>
      </c>
      <c r="P57" s="440">
        <v>80</v>
      </c>
      <c r="Q57" s="434">
        <v>2000</v>
      </c>
      <c r="R57" s="444">
        <v>0.05</v>
      </c>
      <c r="S57" s="433">
        <v>11</v>
      </c>
      <c r="T57" s="432">
        <v>2020002695</v>
      </c>
      <c r="V57" s="432" t="s">
        <v>74</v>
      </c>
    </row>
    <row r="58" spans="1:22" s="484" customFormat="1" x14ac:dyDescent="0.25">
      <c r="A58" s="484" t="s">
        <v>191</v>
      </c>
      <c r="B58" s="484" t="s">
        <v>54</v>
      </c>
      <c r="C58" s="488">
        <v>44182</v>
      </c>
      <c r="D58" s="486">
        <v>150000</v>
      </c>
      <c r="E58" s="484" t="s">
        <v>22</v>
      </c>
      <c r="F58" s="484" t="s">
        <v>137</v>
      </c>
      <c r="G58" s="486">
        <v>150000</v>
      </c>
      <c r="H58" s="486">
        <v>183750</v>
      </c>
      <c r="I58" s="487">
        <v>122.5</v>
      </c>
      <c r="J58" s="486">
        <v>367450</v>
      </c>
      <c r="K58" s="486">
        <v>150000</v>
      </c>
      <c r="L58" s="486">
        <v>367450</v>
      </c>
      <c r="M58" s="489">
        <v>0</v>
      </c>
      <c r="N58" s="490">
        <v>0</v>
      </c>
      <c r="O58" s="55">
        <v>224.3</v>
      </c>
      <c r="P58" s="491">
        <v>30</v>
      </c>
      <c r="Q58" s="486">
        <v>669</v>
      </c>
      <c r="R58" s="492">
        <v>0.02</v>
      </c>
      <c r="S58" s="485">
        <v>4</v>
      </c>
      <c r="T58" s="484">
        <v>2020007656</v>
      </c>
      <c r="U58" s="484" t="s">
        <v>192</v>
      </c>
      <c r="V58" s="484" t="s">
        <v>56</v>
      </c>
    </row>
    <row r="59" spans="1:22" s="432" customFormat="1" ht="15.75" thickBot="1" x14ac:dyDescent="0.3">
      <c r="A59" s="432" t="s">
        <v>78</v>
      </c>
      <c r="B59" s="432" t="s">
        <v>79</v>
      </c>
      <c r="C59" s="436">
        <v>43853</v>
      </c>
      <c r="D59" s="434">
        <v>400000</v>
      </c>
      <c r="E59" s="432" t="s">
        <v>22</v>
      </c>
      <c r="F59" s="432" t="s">
        <v>122</v>
      </c>
      <c r="G59" s="434">
        <v>400000</v>
      </c>
      <c r="H59" s="434">
        <v>198400</v>
      </c>
      <c r="I59" s="435">
        <v>49.6</v>
      </c>
      <c r="J59" s="434">
        <v>396748</v>
      </c>
      <c r="K59" s="434">
        <v>400000</v>
      </c>
      <c r="L59" s="434">
        <v>396748</v>
      </c>
      <c r="M59" s="437">
        <v>0</v>
      </c>
      <c r="N59" s="438">
        <v>0</v>
      </c>
      <c r="O59" s="55">
        <v>254</v>
      </c>
      <c r="P59" s="440">
        <v>254</v>
      </c>
      <c r="Q59" s="434">
        <v>1575</v>
      </c>
      <c r="R59" s="444">
        <v>0.04</v>
      </c>
      <c r="S59" s="433">
        <v>11</v>
      </c>
      <c r="T59" s="432">
        <v>2020000400</v>
      </c>
      <c r="V59" s="432" t="s">
        <v>74</v>
      </c>
    </row>
    <row r="60" spans="1:22" s="18" customFormat="1" ht="15.75" thickTop="1" x14ac:dyDescent="0.25">
      <c r="A60" s="21"/>
      <c r="B60" s="21"/>
      <c r="C60" s="36" t="s">
        <v>25</v>
      </c>
      <c r="D60" s="28">
        <f>+SUM(D4:D59)</f>
        <v>5976264</v>
      </c>
      <c r="E60" s="21"/>
      <c r="F60" s="205"/>
      <c r="G60" s="28">
        <f>+SUM(G4:G59)</f>
        <v>5816681</v>
      </c>
      <c r="H60" s="28">
        <f>+SUM(H4:H59)</f>
        <v>2856200</v>
      </c>
      <c r="I60" s="32"/>
      <c r="J60" s="28">
        <f>+SUM(J4:J59)</f>
        <v>5686916</v>
      </c>
      <c r="K60" s="28">
        <f>+SUM(K4:K59)</f>
        <v>3437186</v>
      </c>
      <c r="L60" s="28">
        <f>+SUM(L4:L59)</f>
        <v>3295119</v>
      </c>
      <c r="M60" s="40">
        <f>+SUM(M4:M59)</f>
        <v>1647.5</v>
      </c>
      <c r="N60" s="43"/>
      <c r="O60" s="47">
        <f>+SUM(O4:O59)</f>
        <v>1729.066</v>
      </c>
      <c r="P60" s="441">
        <f>+SUM(P4:P59)</f>
        <v>1468.9760000000001</v>
      </c>
      <c r="Q60" s="28"/>
      <c r="R60" s="51"/>
      <c r="S60" s="22"/>
      <c r="T60" s="21"/>
      <c r="U60" s="21"/>
      <c r="V60" s="21"/>
    </row>
    <row r="61" spans="1:22" s="18" customFormat="1" x14ac:dyDescent="0.25">
      <c r="A61" s="23"/>
      <c r="B61" s="23"/>
      <c r="C61" s="37"/>
      <c r="D61" s="29"/>
      <c r="E61" s="23"/>
      <c r="F61" s="214"/>
      <c r="G61" s="29"/>
      <c r="H61" s="29" t="s">
        <v>26</v>
      </c>
      <c r="I61" s="33">
        <f>H60/G60*100</f>
        <v>49.103603928082009</v>
      </c>
      <c r="J61" s="29"/>
      <c r="K61" s="29"/>
      <c r="L61" s="29" t="s">
        <v>27</v>
      </c>
      <c r="M61" s="41"/>
      <c r="N61" s="44"/>
      <c r="O61" s="48" t="s">
        <v>27</v>
      </c>
      <c r="P61" s="442"/>
      <c r="Q61" s="29" t="s">
        <v>27</v>
      </c>
      <c r="R61" s="52"/>
      <c r="S61" s="24"/>
      <c r="T61" s="23"/>
      <c r="U61" s="23"/>
      <c r="V61" s="23"/>
    </row>
    <row r="62" spans="1:22" s="18" customFormat="1" x14ac:dyDescent="0.25">
      <c r="A62" s="25"/>
      <c r="B62" s="25"/>
      <c r="C62" s="38"/>
      <c r="D62" s="30"/>
      <c r="E62" s="25"/>
      <c r="F62" s="25"/>
      <c r="G62" s="30"/>
      <c r="H62" s="30" t="s">
        <v>28</v>
      </c>
      <c r="I62" s="34">
        <f>STDEV(I4:I59)</f>
        <v>32.673892428166909</v>
      </c>
      <c r="J62" s="30"/>
      <c r="K62" s="30"/>
      <c r="L62" s="30" t="s">
        <v>29</v>
      </c>
      <c r="M62" s="54">
        <f>K60/M60</f>
        <v>2086.3040971168439</v>
      </c>
      <c r="N62" s="45"/>
      <c r="O62" s="49" t="s">
        <v>30</v>
      </c>
      <c r="P62" s="443">
        <f>K60/O60</f>
        <v>1987.885945360096</v>
      </c>
      <c r="Q62" s="30" t="s">
        <v>31</v>
      </c>
      <c r="R62" s="53">
        <f>K60/O60/43560</f>
        <v>4.5635581849405325E-2</v>
      </c>
      <c r="S62" s="26"/>
      <c r="T62" s="25"/>
      <c r="U62" s="25"/>
      <c r="V62" s="25"/>
    </row>
    <row r="64" spans="1:22" s="164" customFormat="1" x14ac:dyDescent="0.25">
      <c r="A64" s="9" t="s">
        <v>71</v>
      </c>
      <c r="C64" s="169"/>
      <c r="D64" s="169"/>
      <c r="E64" s="169"/>
      <c r="F64" s="167"/>
      <c r="I64" s="167"/>
      <c r="J64" s="167"/>
      <c r="K64" s="168"/>
      <c r="L64" s="167"/>
      <c r="M64" s="167"/>
      <c r="N64" s="167"/>
      <c r="O64" s="170"/>
      <c r="P64" s="438"/>
      <c r="Q64" s="172"/>
      <c r="R64" s="172"/>
      <c r="S64" s="167"/>
      <c r="T64" s="173"/>
      <c r="U64" s="172"/>
      <c r="V64" s="165"/>
    </row>
    <row r="65" spans="1:57" s="432" customFormat="1" x14ac:dyDescent="0.25">
      <c r="A65" s="432" t="s">
        <v>125</v>
      </c>
      <c r="B65" s="432" t="s">
        <v>126</v>
      </c>
      <c r="C65" s="436">
        <v>44229</v>
      </c>
      <c r="D65" s="434">
        <v>143000</v>
      </c>
      <c r="E65" s="432" t="s">
        <v>22</v>
      </c>
      <c r="F65" s="432" t="s">
        <v>122</v>
      </c>
      <c r="G65" s="434">
        <v>140400</v>
      </c>
      <c r="H65" s="434">
        <v>51900</v>
      </c>
      <c r="I65" s="435">
        <v>36.97</v>
      </c>
      <c r="J65" s="434">
        <v>103705</v>
      </c>
      <c r="K65" s="434">
        <v>52295</v>
      </c>
      <c r="L65" s="434">
        <v>15600</v>
      </c>
      <c r="M65" s="437">
        <v>130</v>
      </c>
      <c r="N65" s="438">
        <v>0</v>
      </c>
      <c r="O65" s="55">
        <v>0.62</v>
      </c>
      <c r="P65" s="440">
        <v>0.62</v>
      </c>
      <c r="Q65" s="434">
        <v>84347</v>
      </c>
      <c r="R65" s="444">
        <v>1.94</v>
      </c>
      <c r="S65" s="433">
        <v>11</v>
      </c>
      <c r="T65" s="432">
        <v>2021000786</v>
      </c>
      <c r="V65" s="432" t="s">
        <v>74</v>
      </c>
    </row>
    <row r="66" spans="1:57" s="432" customFormat="1" x14ac:dyDescent="0.25">
      <c r="A66" s="432" t="s">
        <v>131</v>
      </c>
      <c r="B66" s="432" t="s">
        <v>132</v>
      </c>
      <c r="C66" s="436">
        <v>44043</v>
      </c>
      <c r="D66" s="434">
        <v>110000</v>
      </c>
      <c r="E66" s="432" t="s">
        <v>22</v>
      </c>
      <c r="F66" s="432" t="s">
        <v>122</v>
      </c>
      <c r="G66" s="434">
        <v>110000</v>
      </c>
      <c r="H66" s="434">
        <v>44500</v>
      </c>
      <c r="I66" s="435">
        <v>40.450000000000003</v>
      </c>
      <c r="J66" s="434">
        <v>88911</v>
      </c>
      <c r="K66" s="434">
        <v>34289</v>
      </c>
      <c r="L66" s="434">
        <v>13200</v>
      </c>
      <c r="M66" s="437">
        <v>165</v>
      </c>
      <c r="N66" s="438">
        <v>264</v>
      </c>
      <c r="O66" s="55">
        <v>1</v>
      </c>
      <c r="P66" s="440">
        <v>1</v>
      </c>
      <c r="Q66" s="434">
        <v>34289</v>
      </c>
      <c r="R66" s="444">
        <v>0.79</v>
      </c>
      <c r="S66" s="433">
        <v>11</v>
      </c>
      <c r="T66" s="432">
        <v>2020004245</v>
      </c>
      <c r="V66" s="432" t="s">
        <v>74</v>
      </c>
    </row>
    <row r="67" spans="1:57" s="178" customFormat="1" x14ac:dyDescent="0.25">
      <c r="A67" s="178" t="s">
        <v>90</v>
      </c>
      <c r="B67" s="178" t="s">
        <v>91</v>
      </c>
      <c r="C67" s="189">
        <v>43644</v>
      </c>
      <c r="D67" s="184">
        <v>124900</v>
      </c>
      <c r="E67" s="178" t="s">
        <v>22</v>
      </c>
      <c r="F67" s="178" t="s">
        <v>23</v>
      </c>
      <c r="G67" s="184">
        <v>124900</v>
      </c>
      <c r="H67" s="184">
        <v>37100</v>
      </c>
      <c r="I67" s="187">
        <f t="shared" ref="I67:I68" si="2">H67/G67*100</f>
        <v>29.703763010408323</v>
      </c>
      <c r="J67" s="184">
        <v>74144</v>
      </c>
      <c r="K67" s="184">
        <f>G67-55590</f>
        <v>69310</v>
      </c>
      <c r="L67" s="184">
        <v>18554</v>
      </c>
      <c r="M67" s="191">
        <v>0</v>
      </c>
      <c r="N67" s="192">
        <v>0</v>
      </c>
      <c r="O67" s="194">
        <v>3.94</v>
      </c>
      <c r="P67" s="194">
        <v>3.94</v>
      </c>
      <c r="Q67" s="184">
        <f>K67/O67</f>
        <v>17591.370558375635</v>
      </c>
      <c r="R67" s="196">
        <f>K67/O67/43560</f>
        <v>0.40384229931991816</v>
      </c>
      <c r="S67" s="181" t="s">
        <v>57</v>
      </c>
      <c r="T67" s="178">
        <v>2019003701</v>
      </c>
      <c r="V67" s="178" t="s">
        <v>74</v>
      </c>
    </row>
    <row r="68" spans="1:57" s="391" customFormat="1" x14ac:dyDescent="0.25">
      <c r="A68" s="391" t="s">
        <v>92</v>
      </c>
      <c r="B68" s="391" t="s">
        <v>93</v>
      </c>
      <c r="C68" s="392">
        <v>43903</v>
      </c>
      <c r="D68" s="393">
        <v>213000</v>
      </c>
      <c r="E68" s="391" t="s">
        <v>22</v>
      </c>
      <c r="F68" s="391" t="s">
        <v>23</v>
      </c>
      <c r="G68" s="393">
        <v>213000</v>
      </c>
      <c r="H68" s="393">
        <v>77500</v>
      </c>
      <c r="I68" s="394">
        <f t="shared" si="2"/>
        <v>36.384976525821592</v>
      </c>
      <c r="J68" s="393">
        <v>155069</v>
      </c>
      <c r="K68" s="393">
        <f>G68-132569</f>
        <v>80431</v>
      </c>
      <c r="L68" s="393">
        <v>22500</v>
      </c>
      <c r="M68" s="395">
        <v>0</v>
      </c>
      <c r="N68" s="396">
        <v>0</v>
      </c>
      <c r="O68" s="397">
        <v>5</v>
      </c>
      <c r="P68" s="397">
        <v>5</v>
      </c>
      <c r="Q68" s="393">
        <f>K68/O68</f>
        <v>16086.2</v>
      </c>
      <c r="R68" s="398">
        <f>K68/O68/43560</f>
        <v>0.36928833792470156</v>
      </c>
      <c r="S68" s="399" t="s">
        <v>57</v>
      </c>
      <c r="T68" s="391">
        <v>2020001392</v>
      </c>
      <c r="V68" s="391" t="s">
        <v>74</v>
      </c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</row>
    <row r="69" spans="1:57" s="178" customFormat="1" x14ac:dyDescent="0.25">
      <c r="A69" s="178" t="s">
        <v>80</v>
      </c>
      <c r="B69" s="178" t="s">
        <v>81</v>
      </c>
      <c r="C69" s="189">
        <v>43776</v>
      </c>
      <c r="D69" s="184">
        <v>222000</v>
      </c>
      <c r="E69" s="178" t="s">
        <v>22</v>
      </c>
      <c r="F69" s="178" t="s">
        <v>23</v>
      </c>
      <c r="G69" s="184">
        <v>222000</v>
      </c>
      <c r="H69" s="184">
        <v>87300</v>
      </c>
      <c r="I69" s="187">
        <f t="shared" ref="I69" si="3">H69/G69*100</f>
        <v>39.324324324324323</v>
      </c>
      <c r="J69" s="184">
        <v>174650</v>
      </c>
      <c r="K69" s="184">
        <f>G69-146666</f>
        <v>75334</v>
      </c>
      <c r="L69" s="184">
        <v>27984</v>
      </c>
      <c r="M69" s="191">
        <v>0</v>
      </c>
      <c r="N69" s="192">
        <v>0</v>
      </c>
      <c r="O69" s="194">
        <v>7.15</v>
      </c>
      <c r="P69" s="194">
        <v>7.15</v>
      </c>
      <c r="Q69" s="184">
        <f>K69/O69</f>
        <v>10536.223776223776</v>
      </c>
      <c r="R69" s="196">
        <f>K69/O69/43560</f>
        <v>0.24187841543213445</v>
      </c>
      <c r="S69" s="181" t="s">
        <v>57</v>
      </c>
      <c r="T69" s="178">
        <v>2019006352</v>
      </c>
      <c r="V69" s="178" t="s">
        <v>74</v>
      </c>
    </row>
    <row r="70" spans="1:57" s="432" customFormat="1" x14ac:dyDescent="0.25">
      <c r="A70" s="432" t="s">
        <v>138</v>
      </c>
      <c r="B70" s="432" t="s">
        <v>139</v>
      </c>
      <c r="C70" s="436">
        <v>43881</v>
      </c>
      <c r="D70" s="434">
        <v>44000</v>
      </c>
      <c r="E70" s="432" t="s">
        <v>22</v>
      </c>
      <c r="F70" s="432" t="s">
        <v>122</v>
      </c>
      <c r="G70" s="434">
        <v>44000</v>
      </c>
      <c r="H70" s="434">
        <v>49100</v>
      </c>
      <c r="I70" s="435">
        <v>111.59</v>
      </c>
      <c r="J70" s="434">
        <v>98242</v>
      </c>
      <c r="K70" s="434">
        <v>-42242</v>
      </c>
      <c r="L70" s="434">
        <v>12000</v>
      </c>
      <c r="M70" s="437">
        <v>150</v>
      </c>
      <c r="N70" s="438">
        <v>432</v>
      </c>
      <c r="O70" s="55">
        <v>1.49</v>
      </c>
      <c r="P70" s="440">
        <v>1.49</v>
      </c>
      <c r="Q70" s="434">
        <v>-28388</v>
      </c>
      <c r="R70" s="444">
        <v>-0.65</v>
      </c>
      <c r="S70" s="433">
        <v>11</v>
      </c>
      <c r="T70" s="432">
        <v>2020000880</v>
      </c>
      <c r="V70" s="432" t="s">
        <v>74</v>
      </c>
    </row>
    <row r="71" spans="1:57" s="432" customFormat="1" x14ac:dyDescent="0.25">
      <c r="A71" s="432" t="s">
        <v>133</v>
      </c>
      <c r="B71" s="432" t="s">
        <v>134</v>
      </c>
      <c r="C71" s="436">
        <v>44186</v>
      </c>
      <c r="D71" s="434">
        <v>20000</v>
      </c>
      <c r="E71" s="432" t="s">
        <v>135</v>
      </c>
      <c r="F71" s="432" t="s">
        <v>122</v>
      </c>
      <c r="G71" s="434">
        <v>20000</v>
      </c>
      <c r="H71" s="434">
        <v>36200</v>
      </c>
      <c r="I71" s="435">
        <v>181</v>
      </c>
      <c r="J71" s="434">
        <v>72401</v>
      </c>
      <c r="K71" s="434">
        <v>-33921</v>
      </c>
      <c r="L71" s="434">
        <v>18480</v>
      </c>
      <c r="M71" s="437">
        <v>231</v>
      </c>
      <c r="N71" s="438">
        <v>231</v>
      </c>
      <c r="O71" s="55">
        <v>1.23</v>
      </c>
      <c r="P71" s="440">
        <v>1.23</v>
      </c>
      <c r="Q71" s="434">
        <v>-27691</v>
      </c>
      <c r="R71" s="444">
        <v>-0.64</v>
      </c>
      <c r="S71" s="433">
        <v>11</v>
      </c>
      <c r="T71" s="432" t="s">
        <v>136</v>
      </c>
      <c r="V71" s="432" t="s">
        <v>74</v>
      </c>
    </row>
    <row r="72" spans="1:57" s="447" customFormat="1" x14ac:dyDescent="0.25">
      <c r="A72" s="447" t="s">
        <v>158</v>
      </c>
      <c r="B72" s="447" t="s">
        <v>159</v>
      </c>
      <c r="C72" s="454">
        <v>44120</v>
      </c>
      <c r="D72" s="450">
        <v>213000</v>
      </c>
      <c r="E72" s="447" t="s">
        <v>160</v>
      </c>
      <c r="F72" s="447" t="s">
        <v>122</v>
      </c>
      <c r="G72" s="450">
        <v>213000</v>
      </c>
      <c r="H72" s="450">
        <v>68200</v>
      </c>
      <c r="I72" s="453">
        <v>32.020000000000003</v>
      </c>
      <c r="J72" s="450">
        <v>136328</v>
      </c>
      <c r="K72" s="450">
        <v>103685</v>
      </c>
      <c r="L72" s="450">
        <v>27013</v>
      </c>
      <c r="M72" s="455">
        <v>0</v>
      </c>
      <c r="N72" s="456">
        <v>0</v>
      </c>
      <c r="O72" s="55">
        <v>10.01</v>
      </c>
      <c r="P72" s="457">
        <v>10.01</v>
      </c>
      <c r="Q72" s="450">
        <v>10358</v>
      </c>
      <c r="R72" s="460">
        <v>0.24</v>
      </c>
      <c r="S72" s="449">
        <v>11</v>
      </c>
      <c r="T72" s="447">
        <v>2020006208</v>
      </c>
      <c r="V72" s="447" t="s">
        <v>74</v>
      </c>
    </row>
    <row r="73" spans="1:57" s="484" customFormat="1" x14ac:dyDescent="0.25">
      <c r="A73" s="484" t="s">
        <v>94</v>
      </c>
      <c r="B73" s="484" t="s">
        <v>95</v>
      </c>
      <c r="C73" s="488">
        <v>43570</v>
      </c>
      <c r="D73" s="486">
        <v>122500</v>
      </c>
      <c r="E73" s="484" t="s">
        <v>22</v>
      </c>
      <c r="F73" s="484" t="s">
        <v>137</v>
      </c>
      <c r="G73" s="486">
        <v>122500</v>
      </c>
      <c r="H73" s="486">
        <v>76100</v>
      </c>
      <c r="I73" s="487">
        <v>62.12</v>
      </c>
      <c r="J73" s="486">
        <v>152085</v>
      </c>
      <c r="K73" s="486">
        <v>15620</v>
      </c>
      <c r="L73" s="486">
        <v>45205</v>
      </c>
      <c r="M73" s="489">
        <v>0</v>
      </c>
      <c r="N73" s="490">
        <v>0</v>
      </c>
      <c r="O73" s="55">
        <v>10.1</v>
      </c>
      <c r="P73" s="491">
        <v>5</v>
      </c>
      <c r="Q73" s="486">
        <v>1547</v>
      </c>
      <c r="R73" s="492">
        <v>0.04</v>
      </c>
      <c r="S73" s="485">
        <v>11</v>
      </c>
      <c r="T73" s="484">
        <v>2019002200</v>
      </c>
      <c r="U73" s="484" t="s">
        <v>96</v>
      </c>
      <c r="V73" s="484" t="s">
        <v>74</v>
      </c>
    </row>
    <row r="74" spans="1:57" s="484" customFormat="1" x14ac:dyDescent="0.25">
      <c r="A74" s="484" t="s">
        <v>166</v>
      </c>
      <c r="B74" s="484" t="s">
        <v>66</v>
      </c>
      <c r="C74" s="488">
        <v>44139</v>
      </c>
      <c r="D74" s="486">
        <v>40000</v>
      </c>
      <c r="E74" s="484" t="s">
        <v>22</v>
      </c>
      <c r="F74" s="484" t="s">
        <v>122</v>
      </c>
      <c r="G74" s="486">
        <v>40000</v>
      </c>
      <c r="H74" s="486">
        <v>36500</v>
      </c>
      <c r="I74" s="487">
        <v>91.25</v>
      </c>
      <c r="J74" s="486">
        <v>73000</v>
      </c>
      <c r="K74" s="486">
        <v>40000</v>
      </c>
      <c r="L74" s="486">
        <v>73000</v>
      </c>
      <c r="M74" s="489">
        <v>0</v>
      </c>
      <c r="N74" s="490">
        <v>0</v>
      </c>
      <c r="O74" s="55">
        <v>40</v>
      </c>
      <c r="P74" s="491">
        <v>40</v>
      </c>
      <c r="Q74" s="486">
        <v>1000</v>
      </c>
      <c r="R74" s="492">
        <v>0.02</v>
      </c>
      <c r="S74" s="485">
        <v>11</v>
      </c>
      <c r="T74" s="484">
        <v>2020006644</v>
      </c>
      <c r="V74" s="484" t="s">
        <v>74</v>
      </c>
    </row>
    <row r="75" spans="1:57" s="140" customFormat="1" ht="15.75" thickBot="1" x14ac:dyDescent="0.3">
      <c r="A75" s="140" t="s">
        <v>140</v>
      </c>
      <c r="B75" s="140" t="s">
        <v>141</v>
      </c>
      <c r="C75" s="143">
        <v>44117</v>
      </c>
      <c r="D75" s="144">
        <v>59000</v>
      </c>
      <c r="E75" s="140" t="s">
        <v>22</v>
      </c>
      <c r="F75" s="140" t="s">
        <v>122</v>
      </c>
      <c r="G75" s="144">
        <v>59000</v>
      </c>
      <c r="H75" s="144">
        <v>26200</v>
      </c>
      <c r="I75" s="145">
        <v>44.41</v>
      </c>
      <c r="J75" s="144">
        <v>52305</v>
      </c>
      <c r="K75" s="144">
        <v>22535</v>
      </c>
      <c r="L75" s="144">
        <v>15840</v>
      </c>
      <c r="M75" s="146">
        <v>198</v>
      </c>
      <c r="N75" s="147">
        <v>330</v>
      </c>
      <c r="O75" s="148">
        <v>1.5</v>
      </c>
      <c r="P75" s="141">
        <v>1.5</v>
      </c>
      <c r="Q75" s="144">
        <v>15023</v>
      </c>
      <c r="R75" s="149">
        <v>0.34</v>
      </c>
      <c r="S75" s="150">
        <v>11</v>
      </c>
      <c r="T75" s="140">
        <v>2020006299</v>
      </c>
      <c r="V75" s="140" t="s">
        <v>74</v>
      </c>
    </row>
    <row r="76" spans="1:57" s="432" customFormat="1" ht="15.75" thickTop="1" x14ac:dyDescent="0.25">
      <c r="C76" s="436"/>
      <c r="D76" s="434"/>
      <c r="G76" s="434"/>
      <c r="H76" s="434"/>
      <c r="I76" s="435"/>
      <c r="J76" s="434"/>
      <c r="K76" s="434"/>
      <c r="L76" s="434"/>
      <c r="M76" s="437"/>
      <c r="N76" s="438"/>
      <c r="O76" s="55"/>
      <c r="P76" s="440"/>
      <c r="Q76" s="434"/>
      <c r="R76" s="444"/>
      <c r="S76" s="433"/>
    </row>
    <row r="77" spans="1:57" s="299" customFormat="1" x14ac:dyDescent="0.25">
      <c r="C77" s="316"/>
      <c r="D77" s="308"/>
      <c r="G77" s="308"/>
      <c r="H77" s="308"/>
      <c r="I77" s="313"/>
      <c r="J77" s="308"/>
      <c r="K77" s="308"/>
      <c r="L77" s="308"/>
      <c r="M77" s="320"/>
      <c r="N77" s="322"/>
      <c r="O77" s="325"/>
      <c r="P77" s="137"/>
      <c r="Q77" s="308"/>
      <c r="R77" s="329"/>
      <c r="S77" s="304"/>
    </row>
    <row r="78" spans="1:57" x14ac:dyDescent="0.25">
      <c r="A78" s="9" t="s">
        <v>39</v>
      </c>
      <c r="C78"/>
      <c r="D78"/>
      <c r="E78"/>
      <c r="F78"/>
      <c r="I78"/>
      <c r="J78"/>
      <c r="K78"/>
      <c r="L78"/>
      <c r="M78"/>
      <c r="N78"/>
      <c r="O78"/>
      <c r="P78" s="432"/>
      <c r="Q78"/>
      <c r="R78"/>
      <c r="S78"/>
      <c r="T78"/>
    </row>
    <row r="79" spans="1:57" s="18" customFormat="1" x14ac:dyDescent="0.25">
      <c r="A79" s="19" t="s">
        <v>0</v>
      </c>
      <c r="B79" s="19" t="s">
        <v>1</v>
      </c>
      <c r="C79" s="35" t="s">
        <v>2</v>
      </c>
      <c r="D79" s="27" t="s">
        <v>3</v>
      </c>
      <c r="E79" s="19" t="s">
        <v>4</v>
      </c>
      <c r="F79" s="19" t="s">
        <v>5</v>
      </c>
      <c r="G79" s="27" t="s">
        <v>6</v>
      </c>
      <c r="H79" s="27" t="s">
        <v>7</v>
      </c>
      <c r="I79" s="31" t="s">
        <v>8</v>
      </c>
      <c r="J79" s="27" t="s">
        <v>9</v>
      </c>
      <c r="K79" s="27" t="s">
        <v>10</v>
      </c>
      <c r="L79" s="27" t="s">
        <v>11</v>
      </c>
      <c r="M79" s="39" t="s">
        <v>12</v>
      </c>
      <c r="N79" s="42" t="s">
        <v>13</v>
      </c>
      <c r="O79" s="46" t="s">
        <v>14</v>
      </c>
      <c r="P79" s="439" t="s">
        <v>15</v>
      </c>
      <c r="Q79" s="27" t="s">
        <v>16</v>
      </c>
      <c r="R79" s="50" t="s">
        <v>17</v>
      </c>
      <c r="S79" s="20" t="s">
        <v>18</v>
      </c>
      <c r="T79" s="19" t="s">
        <v>19</v>
      </c>
      <c r="U79" s="19" t="s">
        <v>20</v>
      </c>
      <c r="V79" s="19" t="s">
        <v>21</v>
      </c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s="206" customFormat="1" x14ac:dyDescent="0.25">
      <c r="A80" s="432" t="s">
        <v>120</v>
      </c>
      <c r="B80" s="432" t="s">
        <v>121</v>
      </c>
      <c r="C80" s="436">
        <v>43693</v>
      </c>
      <c r="D80" s="434">
        <v>13500</v>
      </c>
      <c r="E80" s="432" t="s">
        <v>22</v>
      </c>
      <c r="F80" s="432" t="s">
        <v>122</v>
      </c>
      <c r="G80" s="434">
        <v>13500</v>
      </c>
      <c r="H80" s="434">
        <v>9300</v>
      </c>
      <c r="I80" s="435">
        <v>68.888888888888886</v>
      </c>
      <c r="J80" s="434">
        <v>18647</v>
      </c>
      <c r="K80" s="434">
        <v>3093</v>
      </c>
      <c r="L80" s="434">
        <v>8240</v>
      </c>
      <c r="M80" s="437">
        <v>103</v>
      </c>
      <c r="N80" s="438">
        <v>207</v>
      </c>
      <c r="O80" s="440">
        <v>0.48899999999999999</v>
      </c>
      <c r="P80" s="440">
        <v>0.48899999999999999</v>
      </c>
      <c r="Q80" s="434">
        <v>6325.1533742331294</v>
      </c>
      <c r="R80" s="444">
        <v>0.14520554118992493</v>
      </c>
      <c r="S80" s="433" t="s">
        <v>57</v>
      </c>
      <c r="T80" s="432">
        <v>2019004599</v>
      </c>
      <c r="U80" s="432"/>
      <c r="V80" s="432" t="s">
        <v>74</v>
      </c>
      <c r="W80" s="432"/>
      <c r="X80" s="432"/>
      <c r="Y80" s="432"/>
      <c r="Z80" s="432"/>
      <c r="AA80" s="432"/>
      <c r="AB80" s="432"/>
      <c r="AC80" s="432"/>
      <c r="AD80" s="432"/>
      <c r="AE80" s="432"/>
      <c r="AF80" s="432"/>
      <c r="AG80" s="432"/>
      <c r="AH80" s="432"/>
      <c r="AI80" s="432"/>
      <c r="AJ80" s="432"/>
      <c r="AK80" s="432"/>
      <c r="AL80" s="432"/>
      <c r="AM80" s="432"/>
      <c r="AN80" s="432"/>
      <c r="AO80" s="432"/>
      <c r="AP80" s="432"/>
      <c r="AQ80" s="432"/>
      <c r="AR80" s="432"/>
      <c r="AS80" s="432"/>
      <c r="AT80" s="432"/>
      <c r="AU80" s="432"/>
      <c r="AV80" s="432"/>
      <c r="AW80" s="432"/>
      <c r="AX80" s="432"/>
      <c r="AY80" s="432"/>
      <c r="AZ80" s="432"/>
      <c r="BA80" s="432"/>
      <c r="BB80" s="432"/>
      <c r="BC80" s="432"/>
      <c r="BD80" s="432"/>
      <c r="BE80" s="432"/>
    </row>
    <row r="81" spans="1:57" s="432" customFormat="1" x14ac:dyDescent="0.25">
      <c r="A81" s="94" t="s">
        <v>129</v>
      </c>
      <c r="B81" s="199" t="s">
        <v>130</v>
      </c>
      <c r="C81" s="142">
        <v>43817</v>
      </c>
      <c r="D81" s="132">
        <v>15000</v>
      </c>
      <c r="E81" s="199" t="s">
        <v>22</v>
      </c>
      <c r="F81" s="199" t="s">
        <v>122</v>
      </c>
      <c r="G81" s="132">
        <v>15000</v>
      </c>
      <c r="H81" s="132">
        <v>7100</v>
      </c>
      <c r="I81" s="133">
        <v>47.33</v>
      </c>
      <c r="J81" s="132">
        <v>14271</v>
      </c>
      <c r="K81" s="132">
        <v>5849</v>
      </c>
      <c r="L81" s="132">
        <v>5120</v>
      </c>
      <c r="M81" s="134">
        <v>64</v>
      </c>
      <c r="N81" s="135">
        <v>660</v>
      </c>
      <c r="O81" s="136">
        <v>0.97</v>
      </c>
      <c r="P81" s="137">
        <v>0.97</v>
      </c>
      <c r="Q81" s="132">
        <v>6030</v>
      </c>
      <c r="R81" s="138">
        <v>0.14000000000000001</v>
      </c>
      <c r="S81" s="139">
        <v>11</v>
      </c>
      <c r="T81" s="94">
        <v>2019007080</v>
      </c>
      <c r="U81" s="94"/>
      <c r="V81" s="94" t="s">
        <v>74</v>
      </c>
    </row>
    <row r="82" spans="1:57" s="432" customFormat="1" x14ac:dyDescent="0.25">
      <c r="A82" s="432" t="s">
        <v>127</v>
      </c>
      <c r="B82" s="432" t="s">
        <v>128</v>
      </c>
      <c r="C82" s="436">
        <v>43993</v>
      </c>
      <c r="D82" s="434">
        <v>22000</v>
      </c>
      <c r="E82" s="432" t="s">
        <v>22</v>
      </c>
      <c r="F82" s="432" t="s">
        <v>122</v>
      </c>
      <c r="G82" s="434">
        <v>22000</v>
      </c>
      <c r="H82" s="434">
        <v>14100</v>
      </c>
      <c r="I82" s="435">
        <v>64.09</v>
      </c>
      <c r="J82" s="434">
        <v>28234</v>
      </c>
      <c r="K82" s="434">
        <v>5646</v>
      </c>
      <c r="L82" s="434">
        <v>11880</v>
      </c>
      <c r="M82" s="437">
        <v>148.5</v>
      </c>
      <c r="N82" s="438">
        <v>264</v>
      </c>
      <c r="O82" s="55">
        <v>0.9</v>
      </c>
      <c r="P82" s="440">
        <v>0.9</v>
      </c>
      <c r="Q82" s="434">
        <v>6273</v>
      </c>
      <c r="R82" s="444">
        <v>0.14000000000000001</v>
      </c>
      <c r="S82" s="433">
        <v>11</v>
      </c>
      <c r="T82" s="432">
        <v>2020003282</v>
      </c>
      <c r="V82" s="432" t="s">
        <v>74</v>
      </c>
    </row>
    <row r="83" spans="1:57" s="432" customFormat="1" ht="15.75" thickBot="1" x14ac:dyDescent="0.3">
      <c r="A83" s="432" t="s">
        <v>123</v>
      </c>
      <c r="B83" s="432" t="s">
        <v>124</v>
      </c>
      <c r="C83" s="436">
        <v>43766</v>
      </c>
      <c r="D83" s="434">
        <v>3800</v>
      </c>
      <c r="E83" s="432" t="s">
        <v>84</v>
      </c>
      <c r="F83" s="432" t="s">
        <v>122</v>
      </c>
      <c r="G83" s="434">
        <v>3800</v>
      </c>
      <c r="H83" s="434">
        <v>3000</v>
      </c>
      <c r="I83" s="435">
        <v>78.94736842105263</v>
      </c>
      <c r="J83" s="434">
        <v>6000</v>
      </c>
      <c r="K83" s="434">
        <v>3800</v>
      </c>
      <c r="L83" s="434">
        <v>6000</v>
      </c>
      <c r="M83" s="437">
        <v>75</v>
      </c>
      <c r="N83" s="438">
        <v>335</v>
      </c>
      <c r="O83" s="440">
        <v>0.57699999999999996</v>
      </c>
      <c r="P83" s="440">
        <v>0.57699999999999996</v>
      </c>
      <c r="Q83" s="434">
        <v>6585.7885615251307</v>
      </c>
      <c r="R83" s="444">
        <v>0.1511889017797321</v>
      </c>
      <c r="S83" s="433" t="s">
        <v>57</v>
      </c>
      <c r="T83" s="432">
        <v>2019006148</v>
      </c>
      <c r="V83" s="432" t="s">
        <v>74</v>
      </c>
    </row>
    <row r="84" spans="1:57" s="18" customFormat="1" ht="15.75" thickTop="1" x14ac:dyDescent="0.25">
      <c r="A84" s="21"/>
      <c r="B84" s="21"/>
      <c r="C84" s="36" t="s">
        <v>25</v>
      </c>
      <c r="D84" s="28">
        <f>+SUM(D80:D83)</f>
        <v>54300</v>
      </c>
      <c r="E84" s="21"/>
      <c r="F84" s="21"/>
      <c r="G84" s="28">
        <f>+SUM(G80:G83)</f>
        <v>54300</v>
      </c>
      <c r="H84" s="28">
        <f>+SUM(H80:H83)</f>
        <v>33500</v>
      </c>
      <c r="I84" s="32"/>
      <c r="J84" s="28">
        <f>+SUM(J80:J83)</f>
        <v>67152</v>
      </c>
      <c r="K84" s="28">
        <f>+SUM(K80:K83)</f>
        <v>18388</v>
      </c>
      <c r="L84" s="28">
        <f>+SUM(L80:L83)</f>
        <v>31240</v>
      </c>
      <c r="M84" s="40">
        <f>+SUM(M80:M83)</f>
        <v>390.5</v>
      </c>
      <c r="N84" s="43"/>
      <c r="O84" s="47">
        <f>+SUM(O80:O83)</f>
        <v>2.9359999999999999</v>
      </c>
      <c r="P84" s="441">
        <f>+SUM(P80:P83)</f>
        <v>2.9359999999999999</v>
      </c>
      <c r="Q84" s="28"/>
      <c r="R84" s="51"/>
      <c r="S84" s="22"/>
      <c r="T84" s="21"/>
      <c r="U84" s="21"/>
      <c r="V84" s="21"/>
    </row>
    <row r="85" spans="1:57" s="18" customFormat="1" x14ac:dyDescent="0.25">
      <c r="A85" s="23"/>
      <c r="B85" s="23"/>
      <c r="C85" s="37"/>
      <c r="D85" s="29"/>
      <c r="E85" s="23"/>
      <c r="F85" s="23"/>
      <c r="G85" s="29"/>
      <c r="H85" s="29" t="s">
        <v>26</v>
      </c>
      <c r="I85" s="33">
        <f>H84/G84*100</f>
        <v>61.69429097605893</v>
      </c>
      <c r="J85" s="29"/>
      <c r="K85" s="29"/>
      <c r="L85" s="29" t="s">
        <v>27</v>
      </c>
      <c r="M85" s="41"/>
      <c r="N85" s="44"/>
      <c r="O85" s="48" t="s">
        <v>27</v>
      </c>
      <c r="P85" s="442"/>
      <c r="Q85" s="29" t="s">
        <v>27</v>
      </c>
      <c r="R85" s="52"/>
      <c r="S85" s="24"/>
      <c r="T85" s="23"/>
      <c r="U85" s="23"/>
      <c r="V85" s="23"/>
    </row>
    <row r="86" spans="1:57" s="18" customFormat="1" x14ac:dyDescent="0.25">
      <c r="A86" s="25"/>
      <c r="B86" s="25"/>
      <c r="C86" s="38"/>
      <c r="D86" s="30"/>
      <c r="E86" s="25"/>
      <c r="F86" s="25"/>
      <c r="G86" s="30"/>
      <c r="H86" s="30" t="s">
        <v>28</v>
      </c>
      <c r="I86" s="34" t="e">
        <f>STDEV(I80:I80)</f>
        <v>#DIV/0!</v>
      </c>
      <c r="J86" s="30"/>
      <c r="K86" s="30"/>
      <c r="L86" s="30" t="s">
        <v>29</v>
      </c>
      <c r="M86" s="54">
        <f>K84/M84</f>
        <v>47.088348271446861</v>
      </c>
      <c r="N86" s="45"/>
      <c r="O86" s="49" t="s">
        <v>30</v>
      </c>
      <c r="P86" s="443">
        <f>K84/O84</f>
        <v>6262.9427792915531</v>
      </c>
      <c r="Q86" s="30" t="s">
        <v>31</v>
      </c>
      <c r="R86" s="53">
        <f>K84/O84/43560</f>
        <v>0.14377738244470967</v>
      </c>
      <c r="S86" s="26"/>
      <c r="T86" s="25"/>
      <c r="U86" s="25"/>
      <c r="V86" s="25"/>
    </row>
    <row r="87" spans="1:57" x14ac:dyDescent="0.25">
      <c r="C87"/>
      <c r="D87"/>
      <c r="E87"/>
      <c r="F87"/>
      <c r="I87"/>
      <c r="J87"/>
      <c r="K87"/>
      <c r="L87"/>
      <c r="M87"/>
      <c r="N87"/>
      <c r="O87"/>
      <c r="P87" s="94"/>
      <c r="Q87"/>
      <c r="R87"/>
      <c r="S87"/>
      <c r="T87"/>
    </row>
    <row r="88" spans="1:57" s="65" customFormat="1" x14ac:dyDescent="0.25">
      <c r="C88" s="80"/>
      <c r="D88" s="74"/>
      <c r="G88" s="74"/>
      <c r="H88" s="74"/>
      <c r="I88" s="77"/>
      <c r="J88" s="74"/>
      <c r="K88" s="74"/>
      <c r="L88" s="74"/>
      <c r="M88" s="83"/>
      <c r="N88" s="85"/>
      <c r="O88" s="55"/>
      <c r="P88" s="88"/>
      <c r="Q88" s="74"/>
      <c r="R88" s="91"/>
      <c r="S88" s="70"/>
    </row>
    <row r="89" spans="1:57" x14ac:dyDescent="0.25">
      <c r="C89"/>
      <c r="D89"/>
      <c r="E89"/>
      <c r="F89"/>
      <c r="I89"/>
      <c r="J89"/>
      <c r="K89"/>
      <c r="L89"/>
      <c r="M89"/>
      <c r="N89"/>
      <c r="O89"/>
      <c r="P89" s="432"/>
      <c r="Q89"/>
      <c r="R89"/>
      <c r="S89"/>
      <c r="T89"/>
    </row>
    <row r="90" spans="1:57" x14ac:dyDescent="0.25">
      <c r="A90" s="9" t="s">
        <v>40</v>
      </c>
      <c r="C90"/>
      <c r="D90"/>
      <c r="E90"/>
      <c r="F90"/>
      <c r="I90"/>
      <c r="J90"/>
      <c r="K90"/>
      <c r="L90"/>
      <c r="M90"/>
      <c r="N90"/>
      <c r="O90"/>
      <c r="P90" s="432"/>
      <c r="Q90"/>
      <c r="R90"/>
      <c r="S90"/>
      <c r="T90"/>
    </row>
    <row r="91" spans="1:57" s="18" customFormat="1" x14ac:dyDescent="0.25">
      <c r="A91" s="19" t="s">
        <v>0</v>
      </c>
      <c r="B91" s="19" t="s">
        <v>1</v>
      </c>
      <c r="C91" s="35" t="s">
        <v>2</v>
      </c>
      <c r="D91" s="27" t="s">
        <v>3</v>
      </c>
      <c r="E91" s="19" t="s">
        <v>4</v>
      </c>
      <c r="F91" s="19" t="s">
        <v>5</v>
      </c>
      <c r="G91" s="27" t="s">
        <v>6</v>
      </c>
      <c r="H91" s="27" t="s">
        <v>7</v>
      </c>
      <c r="I91" s="31" t="s">
        <v>8</v>
      </c>
      <c r="J91" s="27" t="s">
        <v>9</v>
      </c>
      <c r="K91" s="27" t="s">
        <v>10</v>
      </c>
      <c r="L91" s="27" t="s">
        <v>11</v>
      </c>
      <c r="M91" s="39" t="s">
        <v>12</v>
      </c>
      <c r="N91" s="42" t="s">
        <v>13</v>
      </c>
      <c r="O91" s="46" t="s">
        <v>14</v>
      </c>
      <c r="P91" s="445" t="s">
        <v>15</v>
      </c>
      <c r="Q91" s="27" t="s">
        <v>16</v>
      </c>
      <c r="R91" s="50" t="s">
        <v>17</v>
      </c>
      <c r="S91" s="20" t="s">
        <v>18</v>
      </c>
      <c r="T91" s="19" t="s">
        <v>19</v>
      </c>
      <c r="U91" s="19" t="s">
        <v>20</v>
      </c>
      <c r="V91" s="19" t="s">
        <v>21</v>
      </c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s="432" customFormat="1" x14ac:dyDescent="0.25">
      <c r="A92" s="432" t="s">
        <v>85</v>
      </c>
      <c r="B92" s="432" t="s">
        <v>86</v>
      </c>
      <c r="C92" s="436">
        <v>43585</v>
      </c>
      <c r="D92" s="434">
        <v>160000</v>
      </c>
      <c r="E92" s="432" t="s">
        <v>22</v>
      </c>
      <c r="F92" s="432" t="s">
        <v>59</v>
      </c>
      <c r="G92" s="434">
        <v>10017</v>
      </c>
      <c r="H92" s="434">
        <v>3800</v>
      </c>
      <c r="I92" s="435">
        <f t="shared" ref="I92" si="4">H92/G92*100</f>
        <v>37.935509633622843</v>
      </c>
      <c r="J92" s="434">
        <v>7668</v>
      </c>
      <c r="K92" s="434">
        <f>G92-0</f>
        <v>10017</v>
      </c>
      <c r="L92" s="434">
        <v>7668</v>
      </c>
      <c r="M92" s="437">
        <v>0</v>
      </c>
      <c r="N92" s="438">
        <v>0</v>
      </c>
      <c r="O92" s="55">
        <v>1.47</v>
      </c>
      <c r="P92" s="440">
        <v>1.47</v>
      </c>
      <c r="Q92" s="434">
        <f>K92/O92</f>
        <v>6814.2857142857147</v>
      </c>
      <c r="R92" s="444">
        <f>K92/O92/43560</f>
        <v>0.15643447461629281</v>
      </c>
      <c r="S92" s="433" t="s">
        <v>57</v>
      </c>
      <c r="T92" s="432">
        <v>2019002432</v>
      </c>
      <c r="U92" s="432" t="s">
        <v>87</v>
      </c>
      <c r="V92" s="432" t="s">
        <v>74</v>
      </c>
    </row>
    <row r="93" spans="1:57" s="18" customFormat="1" x14ac:dyDescent="0.25">
      <c r="A93" s="23"/>
      <c r="B93" s="23"/>
      <c r="C93" s="37" t="s">
        <v>25</v>
      </c>
      <c r="D93" s="29">
        <f>+SUM(D92:D92)</f>
        <v>160000</v>
      </c>
      <c r="E93" s="23"/>
      <c r="F93" s="23"/>
      <c r="G93" s="29">
        <f>+SUM(G92:G92)</f>
        <v>10017</v>
      </c>
      <c r="H93" s="29">
        <f>+SUM(H92:H92)</f>
        <v>3800</v>
      </c>
      <c r="I93" s="33"/>
      <c r="J93" s="29">
        <f>+SUM(J92:J92)</f>
        <v>7668</v>
      </c>
      <c r="K93" s="29">
        <f>+SUM(K92:K92)</f>
        <v>10017</v>
      </c>
      <c r="L93" s="29">
        <f>+SUM(L92:L92)</f>
        <v>7668</v>
      </c>
      <c r="M93" s="41">
        <f>+SUM(M92:M92)</f>
        <v>0</v>
      </c>
      <c r="N93" s="44"/>
      <c r="O93" s="48">
        <f>+SUM(O92:O92)</f>
        <v>1.47</v>
      </c>
      <c r="P93" s="442">
        <f>+SUM(P92:P92)</f>
        <v>1.47</v>
      </c>
      <c r="Q93" s="29"/>
      <c r="R93" s="52"/>
      <c r="S93" s="24"/>
      <c r="T93" s="23"/>
      <c r="U93" s="23"/>
      <c r="V93" s="23"/>
    </row>
    <row r="94" spans="1:57" s="95" customFormat="1" x14ac:dyDescent="0.25">
      <c r="A94" s="103"/>
      <c r="B94" s="103"/>
      <c r="C94" s="115"/>
      <c r="D94" s="108"/>
      <c r="E94" s="103"/>
      <c r="F94" s="103"/>
      <c r="G94" s="108"/>
      <c r="H94" s="108" t="s">
        <v>26</v>
      </c>
      <c r="I94" s="152">
        <f>H93/G93*100</f>
        <v>37.935509633622843</v>
      </c>
      <c r="J94" s="108"/>
      <c r="K94" s="108"/>
      <c r="L94" s="108" t="s">
        <v>27</v>
      </c>
      <c r="M94" s="119"/>
      <c r="N94" s="123"/>
      <c r="O94" s="127" t="s">
        <v>27</v>
      </c>
      <c r="P94" s="442"/>
      <c r="Q94" s="108" t="s">
        <v>27</v>
      </c>
      <c r="R94" s="131"/>
      <c r="S94" s="104"/>
      <c r="T94" s="103"/>
      <c r="U94" s="103"/>
      <c r="V94" s="103"/>
    </row>
    <row r="95" spans="1:57" s="18" customFormat="1" x14ac:dyDescent="0.25">
      <c r="A95" s="25"/>
      <c r="B95" s="25"/>
      <c r="C95" s="38"/>
      <c r="D95" s="30"/>
      <c r="E95" s="25"/>
      <c r="F95" s="25"/>
      <c r="G95" s="30"/>
      <c r="H95" s="30" t="s">
        <v>28</v>
      </c>
      <c r="I95" s="34" t="e">
        <f>STDEV(#REF!)</f>
        <v>#REF!</v>
      </c>
      <c r="J95" s="30"/>
      <c r="K95" s="30"/>
      <c r="L95" s="30" t="s">
        <v>29</v>
      </c>
      <c r="M95" s="153" t="e">
        <f>K93/M93</f>
        <v>#DIV/0!</v>
      </c>
      <c r="N95" s="45"/>
      <c r="O95" s="49" t="s">
        <v>30</v>
      </c>
      <c r="P95" s="443">
        <f>K93/O93</f>
        <v>6814.2857142857147</v>
      </c>
      <c r="Q95" s="30" t="s">
        <v>31</v>
      </c>
      <c r="R95" s="53">
        <f>K93/O93/43560</f>
        <v>0.15643447461629281</v>
      </c>
      <c r="S95" s="26"/>
      <c r="T95" s="25"/>
      <c r="U95" s="25"/>
      <c r="V95" s="25"/>
    </row>
    <row r="96" spans="1:57" s="65" customFormat="1" x14ac:dyDescent="0.25">
      <c r="A96" s="71"/>
      <c r="B96" s="71"/>
      <c r="C96" s="81"/>
      <c r="D96" s="75"/>
      <c r="E96" s="71"/>
      <c r="F96" s="71"/>
      <c r="G96" s="75"/>
      <c r="H96" s="75"/>
      <c r="I96" s="78"/>
      <c r="J96" s="75"/>
      <c r="K96" s="75"/>
      <c r="L96" s="75"/>
      <c r="M96" s="93"/>
      <c r="N96" s="86"/>
      <c r="O96" s="89"/>
      <c r="P96" s="442"/>
      <c r="Q96" s="75"/>
      <c r="R96" s="92"/>
      <c r="S96" s="72"/>
      <c r="T96" s="71"/>
      <c r="U96" s="71"/>
      <c r="V96" s="71"/>
    </row>
    <row r="97" spans="1:57" s="65" customFormat="1" x14ac:dyDescent="0.25">
      <c r="A97" s="71"/>
      <c r="B97" s="71"/>
      <c r="C97" s="81"/>
      <c r="D97" s="75"/>
      <c r="E97" s="71"/>
      <c r="F97" s="71"/>
      <c r="G97" s="75"/>
      <c r="H97" s="75"/>
      <c r="I97" s="78"/>
      <c r="J97" s="75"/>
      <c r="K97" s="75"/>
      <c r="L97" s="75"/>
      <c r="M97" s="93"/>
      <c r="N97" s="86"/>
      <c r="O97" s="89"/>
      <c r="P97" s="442"/>
      <c r="Q97" s="75"/>
      <c r="R97" s="92"/>
      <c r="S97" s="72"/>
      <c r="T97" s="71"/>
      <c r="U97" s="71"/>
      <c r="V97" s="71"/>
    </row>
    <row r="98" spans="1:57" x14ac:dyDescent="0.25">
      <c r="A98" s="9" t="s">
        <v>41</v>
      </c>
      <c r="C98"/>
      <c r="D98"/>
      <c r="E98"/>
      <c r="F98"/>
      <c r="I98"/>
      <c r="J98"/>
      <c r="K98"/>
      <c r="L98"/>
      <c r="M98"/>
      <c r="N98"/>
      <c r="O98"/>
      <c r="P98" s="432"/>
      <c r="Q98"/>
      <c r="R98"/>
      <c r="S98"/>
      <c r="T98"/>
    </row>
    <row r="99" spans="1:57" s="65" customFormat="1" x14ac:dyDescent="0.25">
      <c r="A99" s="66" t="s">
        <v>0</v>
      </c>
      <c r="B99" s="66" t="s">
        <v>1</v>
      </c>
      <c r="C99" s="79" t="s">
        <v>2</v>
      </c>
      <c r="D99" s="73" t="s">
        <v>3</v>
      </c>
      <c r="E99" s="66" t="s">
        <v>4</v>
      </c>
      <c r="F99" s="66" t="s">
        <v>5</v>
      </c>
      <c r="G99" s="73" t="s">
        <v>6</v>
      </c>
      <c r="H99" s="73" t="s">
        <v>7</v>
      </c>
      <c r="I99" s="76" t="s">
        <v>8</v>
      </c>
      <c r="J99" s="73" t="s">
        <v>9</v>
      </c>
      <c r="K99" s="73" t="s">
        <v>10</v>
      </c>
      <c r="L99" s="73" t="s">
        <v>11</v>
      </c>
      <c r="M99" s="82" t="s">
        <v>12</v>
      </c>
      <c r="N99" s="84" t="s">
        <v>13</v>
      </c>
      <c r="O99" s="87" t="s">
        <v>14</v>
      </c>
      <c r="P99" s="439" t="s">
        <v>15</v>
      </c>
      <c r="Q99" s="73" t="s">
        <v>16</v>
      </c>
      <c r="R99" s="90" t="s">
        <v>17</v>
      </c>
      <c r="S99" s="68" t="s">
        <v>18</v>
      </c>
      <c r="T99" s="66" t="s">
        <v>19</v>
      </c>
      <c r="U99" s="66" t="s">
        <v>20</v>
      </c>
      <c r="V99" s="66" t="s">
        <v>21</v>
      </c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</row>
    <row r="100" spans="1:57" s="432" customFormat="1" x14ac:dyDescent="0.25">
      <c r="A100" s="432" t="s">
        <v>144</v>
      </c>
      <c r="B100" s="432" t="s">
        <v>145</v>
      </c>
      <c r="C100" s="436">
        <v>44144</v>
      </c>
      <c r="D100" s="434">
        <v>14000</v>
      </c>
      <c r="E100" s="432" t="s">
        <v>135</v>
      </c>
      <c r="F100" s="432" t="s">
        <v>122</v>
      </c>
      <c r="G100" s="434">
        <v>12000</v>
      </c>
      <c r="H100" s="434">
        <v>5900</v>
      </c>
      <c r="I100" s="435">
        <v>49.17</v>
      </c>
      <c r="J100" s="434">
        <v>11700</v>
      </c>
      <c r="K100" s="434">
        <v>12000</v>
      </c>
      <c r="L100" s="434">
        <v>11700</v>
      </c>
      <c r="M100" s="437">
        <v>0</v>
      </c>
      <c r="N100" s="438">
        <v>0</v>
      </c>
      <c r="O100" s="55">
        <v>2.2000000000000002</v>
      </c>
      <c r="P100" s="440">
        <v>2.2000000000000002</v>
      </c>
      <c r="Q100" s="434">
        <v>5455</v>
      </c>
      <c r="R100" s="444">
        <v>0.13</v>
      </c>
      <c r="S100" s="433">
        <v>11</v>
      </c>
      <c r="T100" s="432">
        <v>2020006765</v>
      </c>
      <c r="V100" s="432" t="s">
        <v>74</v>
      </c>
    </row>
    <row r="101" spans="1:57" s="140" customFormat="1" ht="15.75" thickBot="1" x14ac:dyDescent="0.3">
      <c r="A101" s="140" t="s">
        <v>146</v>
      </c>
      <c r="B101" s="140" t="s">
        <v>147</v>
      </c>
      <c r="C101" s="143">
        <v>43928</v>
      </c>
      <c r="D101" s="144">
        <v>15000</v>
      </c>
      <c r="E101" s="140" t="s">
        <v>22</v>
      </c>
      <c r="F101" s="140" t="s">
        <v>122</v>
      </c>
      <c r="G101" s="144">
        <v>15000</v>
      </c>
      <c r="H101" s="144">
        <v>7400</v>
      </c>
      <c r="I101" s="145">
        <v>49.33</v>
      </c>
      <c r="J101" s="144">
        <v>14700</v>
      </c>
      <c r="K101" s="144">
        <v>15000</v>
      </c>
      <c r="L101" s="144">
        <v>11700</v>
      </c>
      <c r="M101" s="146">
        <v>0</v>
      </c>
      <c r="N101" s="147">
        <v>0</v>
      </c>
      <c r="O101" s="148">
        <v>2.2000000000000002</v>
      </c>
      <c r="P101" s="141">
        <v>2.2000000000000002</v>
      </c>
      <c r="Q101" s="144">
        <v>6818</v>
      </c>
      <c r="R101" s="149">
        <v>0.16</v>
      </c>
      <c r="S101" s="150">
        <v>11</v>
      </c>
      <c r="T101" s="140">
        <v>2020002272</v>
      </c>
      <c r="V101" s="140" t="s">
        <v>74</v>
      </c>
    </row>
    <row r="102" spans="1:57" s="198" customFormat="1" ht="15.75" thickTop="1" x14ac:dyDescent="0.25">
      <c r="C102" s="467" t="s">
        <v>25</v>
      </c>
      <c r="D102" s="468">
        <f>+SUM(D100:D101)</f>
        <v>29000</v>
      </c>
      <c r="G102" s="468">
        <f>+SUM(G100:G101)</f>
        <v>27000</v>
      </c>
      <c r="H102" s="468">
        <f>+SUM(H100:H101)</f>
        <v>13300</v>
      </c>
      <c r="I102" s="469"/>
      <c r="J102" s="468">
        <f>+SUM(J100:J101)</f>
        <v>26400</v>
      </c>
      <c r="K102" s="468">
        <f>+SUM(K100:K101)</f>
        <v>27000</v>
      </c>
      <c r="L102" s="468">
        <f>+SUM(L100:L101)</f>
        <v>23400</v>
      </c>
      <c r="M102" s="470">
        <f>+SUM(M100:M101)</f>
        <v>0</v>
      </c>
      <c r="N102" s="202"/>
      <c r="O102" s="471">
        <f>+SUM(O100:O101)</f>
        <v>4.4000000000000004</v>
      </c>
      <c r="P102" s="471">
        <f>+SUM(P100:P101)</f>
        <v>4.4000000000000004</v>
      </c>
      <c r="Q102" s="201"/>
      <c r="R102" s="203"/>
      <c r="S102" s="204"/>
    </row>
    <row r="103" spans="1:57" x14ac:dyDescent="0.25">
      <c r="C103"/>
      <c r="D103"/>
      <c r="E103"/>
      <c r="F103"/>
      <c r="H103" s="108" t="s">
        <v>26</v>
      </c>
      <c r="I103" s="154" t="e">
        <f>#REF!/#REF!*100</f>
        <v>#REF!</v>
      </c>
      <c r="J103"/>
      <c r="K103"/>
      <c r="L103" s="108" t="s">
        <v>27</v>
      </c>
      <c r="M103"/>
      <c r="N103"/>
      <c r="O103" s="127" t="s">
        <v>27</v>
      </c>
      <c r="P103" s="432"/>
      <c r="Q103" s="108" t="s">
        <v>27</v>
      </c>
      <c r="R103"/>
      <c r="S103"/>
      <c r="T103"/>
    </row>
    <row r="104" spans="1:57" s="156" customFormat="1" x14ac:dyDescent="0.25">
      <c r="H104" s="30" t="s">
        <v>28</v>
      </c>
      <c r="I104" s="157" t="e">
        <f>STDEV(I100:I100)</f>
        <v>#DIV/0!</v>
      </c>
      <c r="L104" s="30" t="s">
        <v>29</v>
      </c>
      <c r="M104" s="158" t="e">
        <f>K102/M102</f>
        <v>#DIV/0!</v>
      </c>
      <c r="O104" s="49" t="s">
        <v>30</v>
      </c>
      <c r="P104" s="159">
        <f>K102/O102</f>
        <v>6136.363636363636</v>
      </c>
      <c r="Q104" s="30" t="s">
        <v>31</v>
      </c>
      <c r="R104" s="158">
        <f>K102/O102/43560</f>
        <v>0.14087152516904583</v>
      </c>
      <c r="U104" s="160"/>
      <c r="V104" s="161"/>
    </row>
    <row r="105" spans="1:57" s="94" customFormat="1" x14ac:dyDescent="0.25">
      <c r="H105" s="108"/>
      <c r="I105" s="174"/>
      <c r="L105" s="108"/>
      <c r="M105" s="175"/>
      <c r="O105" s="127"/>
      <c r="P105" s="136"/>
      <c r="Q105" s="108"/>
      <c r="R105" s="175"/>
      <c r="U105" s="137"/>
      <c r="V105" s="176"/>
    </row>
    <row r="106" spans="1:57" s="94" customFormat="1" x14ac:dyDescent="0.25">
      <c r="H106" s="108"/>
      <c r="I106" s="174"/>
      <c r="L106" s="108"/>
      <c r="M106" s="175"/>
      <c r="O106" s="127"/>
      <c r="P106" s="136"/>
      <c r="Q106" s="108"/>
      <c r="R106" s="175"/>
      <c r="U106" s="137"/>
      <c r="V106" s="176"/>
    </row>
    <row r="107" spans="1:57" s="95" customFormat="1" x14ac:dyDescent="0.25">
      <c r="P107" s="432"/>
      <c r="U107" s="125"/>
      <c r="V107" s="99"/>
    </row>
    <row r="108" spans="1:57" x14ac:dyDescent="0.25">
      <c r="A108" s="9" t="s">
        <v>42</v>
      </c>
      <c r="C108"/>
      <c r="D108"/>
      <c r="E108"/>
      <c r="F108"/>
      <c r="I108"/>
      <c r="J108"/>
      <c r="K108"/>
      <c r="L108"/>
      <c r="M108"/>
      <c r="N108"/>
      <c r="O108"/>
      <c r="P108" s="432"/>
      <c r="Q108"/>
      <c r="R108"/>
      <c r="S108"/>
      <c r="T108"/>
    </row>
    <row r="109" spans="1:57" s="65" customFormat="1" x14ac:dyDescent="0.25">
      <c r="A109" s="66" t="s">
        <v>0</v>
      </c>
      <c r="B109" s="66" t="s">
        <v>1</v>
      </c>
      <c r="C109" s="79" t="s">
        <v>2</v>
      </c>
      <c r="D109" s="73" t="s">
        <v>3</v>
      </c>
      <c r="E109" s="66" t="s">
        <v>4</v>
      </c>
      <c r="F109" s="66" t="s">
        <v>5</v>
      </c>
      <c r="G109" s="73" t="s">
        <v>6</v>
      </c>
      <c r="H109" s="73" t="s">
        <v>7</v>
      </c>
      <c r="I109" s="76" t="s">
        <v>8</v>
      </c>
      <c r="J109" s="73" t="s">
        <v>9</v>
      </c>
      <c r="K109" s="73" t="s">
        <v>10</v>
      </c>
      <c r="L109" s="73" t="s">
        <v>11</v>
      </c>
      <c r="M109" s="82" t="s">
        <v>12</v>
      </c>
      <c r="N109" s="84" t="s">
        <v>13</v>
      </c>
      <c r="O109" s="87" t="s">
        <v>14</v>
      </c>
      <c r="P109" s="439" t="s">
        <v>15</v>
      </c>
      <c r="Q109" s="73" t="s">
        <v>16</v>
      </c>
      <c r="R109" s="90" t="s">
        <v>17</v>
      </c>
      <c r="S109" s="68" t="s">
        <v>18</v>
      </c>
      <c r="T109" s="66" t="s">
        <v>19</v>
      </c>
      <c r="U109" s="66" t="s">
        <v>20</v>
      </c>
      <c r="V109" s="66" t="s">
        <v>21</v>
      </c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</row>
    <row r="110" spans="1:57" s="178" customFormat="1" ht="15.75" thickBot="1" x14ac:dyDescent="0.3">
      <c r="A110" s="94"/>
      <c r="B110" s="199"/>
      <c r="C110" s="142"/>
      <c r="D110" s="132"/>
      <c r="E110" s="199"/>
      <c r="F110" s="199"/>
      <c r="G110" s="132"/>
      <c r="H110" s="132"/>
      <c r="I110" s="133"/>
      <c r="J110" s="132"/>
      <c r="K110" s="132"/>
      <c r="L110" s="132"/>
      <c r="M110" s="134"/>
      <c r="N110" s="135"/>
      <c r="O110" s="136"/>
      <c r="P110" s="137"/>
      <c r="Q110" s="132"/>
      <c r="R110" s="138"/>
      <c r="S110" s="139"/>
      <c r="T110" s="94"/>
      <c r="U110" s="94"/>
      <c r="V110" s="94"/>
    </row>
    <row r="111" spans="1:57" s="95" customFormat="1" ht="15.75" thickTop="1" x14ac:dyDescent="0.25">
      <c r="A111" s="101"/>
      <c r="B111" s="101"/>
      <c r="C111" s="114" t="s">
        <v>25</v>
      </c>
      <c r="D111" s="107">
        <f>+SUM(D110:D110)</f>
        <v>0</v>
      </c>
      <c r="E111" s="101"/>
      <c r="F111" s="101"/>
      <c r="G111" s="107">
        <f>+SUM(G110:G110)</f>
        <v>0</v>
      </c>
      <c r="H111" s="107">
        <f>+SUM(H110:H110)</f>
        <v>0</v>
      </c>
      <c r="I111" s="111"/>
      <c r="J111" s="107">
        <f>+SUM(J110:J110)</f>
        <v>0</v>
      </c>
      <c r="K111" s="107">
        <f>+SUM(K110:K110)</f>
        <v>0</v>
      </c>
      <c r="L111" s="107">
        <f>+SUM(L110:L110)</f>
        <v>0</v>
      </c>
      <c r="M111" s="118" t="e">
        <f>+SUM(#REF!)</f>
        <v>#REF!</v>
      </c>
      <c r="N111" s="122"/>
      <c r="O111" s="126">
        <f>+SUM(O110:O110)</f>
        <v>0</v>
      </c>
      <c r="P111" s="441">
        <f>+SUM(P110:P110)</f>
        <v>0</v>
      </c>
      <c r="Q111" s="107"/>
      <c r="R111" s="130"/>
      <c r="S111" s="102"/>
      <c r="T111" s="101"/>
      <c r="U111" s="101"/>
      <c r="V111" s="101"/>
    </row>
    <row r="112" spans="1:57" s="206" customFormat="1" x14ac:dyDescent="0.25">
      <c r="C112" s="207"/>
      <c r="D112" s="208"/>
      <c r="G112" s="208"/>
      <c r="H112" s="472" t="s">
        <v>26</v>
      </c>
      <c r="I112" s="473" t="e">
        <f>H111/G111*100</f>
        <v>#DIV/0!</v>
      </c>
      <c r="J112" s="208"/>
      <c r="K112" s="208"/>
      <c r="L112" s="472" t="s">
        <v>27</v>
      </c>
      <c r="M112" s="209"/>
      <c r="N112" s="210"/>
      <c r="O112" s="474" t="s">
        <v>27</v>
      </c>
      <c r="P112" s="211"/>
      <c r="Q112" s="472" t="s">
        <v>27</v>
      </c>
      <c r="R112" s="212"/>
      <c r="S112" s="213"/>
    </row>
    <row r="113" spans="1:57" s="156" customFormat="1" x14ac:dyDescent="0.25">
      <c r="H113" s="30" t="s">
        <v>28</v>
      </c>
      <c r="I113" s="157" t="e">
        <f>STDEV(I110:I110)</f>
        <v>#DIV/0!</v>
      </c>
      <c r="L113" s="30" t="s">
        <v>29</v>
      </c>
      <c r="M113" s="162" t="e">
        <f>K111/M111</f>
        <v>#REF!</v>
      </c>
      <c r="O113" s="49" t="s">
        <v>30</v>
      </c>
      <c r="P113" s="158" t="e">
        <f>K111/O111</f>
        <v>#DIV/0!</v>
      </c>
      <c r="Q113" s="30" t="s">
        <v>31</v>
      </c>
      <c r="R113" s="158" t="e">
        <f>K111/O111/43560</f>
        <v>#DIV/0!</v>
      </c>
      <c r="U113" s="160"/>
      <c r="V113" s="161"/>
      <c r="W113" s="94"/>
    </row>
    <row r="114" spans="1:57" s="94" customFormat="1" x14ac:dyDescent="0.25">
      <c r="H114" s="185"/>
      <c r="I114" s="174"/>
      <c r="L114" s="185"/>
      <c r="M114" s="200"/>
      <c r="O114" s="195"/>
      <c r="P114" s="175"/>
      <c r="Q114" s="185"/>
      <c r="R114" s="175"/>
      <c r="U114" s="137"/>
      <c r="V114" s="176"/>
    </row>
    <row r="115" spans="1:57" s="94" customFormat="1" x14ac:dyDescent="0.25">
      <c r="H115" s="185"/>
      <c r="I115" s="174"/>
      <c r="L115" s="185"/>
      <c r="M115" s="200"/>
      <c r="O115" s="195"/>
      <c r="P115" s="175"/>
      <c r="Q115" s="185"/>
      <c r="R115" s="175"/>
      <c r="U115" s="137"/>
      <c r="V115" s="176"/>
    </row>
    <row r="116" spans="1:57" s="94" customFormat="1" x14ac:dyDescent="0.25">
      <c r="H116" s="185"/>
      <c r="I116" s="174"/>
      <c r="L116" s="185"/>
      <c r="M116" s="200"/>
      <c r="O116" s="195"/>
      <c r="P116" s="175"/>
      <c r="Q116" s="185"/>
      <c r="R116" s="175"/>
      <c r="U116" s="137"/>
      <c r="V116" s="176"/>
    </row>
    <row r="117" spans="1:57" x14ac:dyDescent="0.25">
      <c r="A117" s="9" t="s">
        <v>43</v>
      </c>
      <c r="C117"/>
      <c r="D117"/>
      <c r="E117"/>
      <c r="F117"/>
      <c r="I117"/>
      <c r="J117"/>
      <c r="K117"/>
      <c r="L117"/>
      <c r="M117"/>
      <c r="N117"/>
      <c r="O117"/>
      <c r="P117" s="432"/>
      <c r="Q117"/>
      <c r="R117"/>
      <c r="S117"/>
      <c r="T117"/>
    </row>
    <row r="118" spans="1:57" s="65" customFormat="1" x14ac:dyDescent="0.25">
      <c r="A118" s="66" t="s">
        <v>0</v>
      </c>
      <c r="B118" s="66" t="s">
        <v>1</v>
      </c>
      <c r="C118" s="79" t="s">
        <v>2</v>
      </c>
      <c r="D118" s="73" t="s">
        <v>3</v>
      </c>
      <c r="E118" s="66" t="s">
        <v>4</v>
      </c>
      <c r="F118" s="66" t="s">
        <v>5</v>
      </c>
      <c r="G118" s="73" t="s">
        <v>6</v>
      </c>
      <c r="H118" s="73" t="s">
        <v>7</v>
      </c>
      <c r="I118" s="76" t="s">
        <v>8</v>
      </c>
      <c r="J118" s="73" t="s">
        <v>9</v>
      </c>
      <c r="K118" s="73" t="s">
        <v>10</v>
      </c>
      <c r="L118" s="73" t="s">
        <v>11</v>
      </c>
      <c r="M118" s="82" t="s">
        <v>12</v>
      </c>
      <c r="N118" s="84" t="s">
        <v>13</v>
      </c>
      <c r="O118" s="87" t="s">
        <v>14</v>
      </c>
      <c r="P118" s="439" t="s">
        <v>15</v>
      </c>
      <c r="Q118" s="73" t="s">
        <v>16</v>
      </c>
      <c r="R118" s="90" t="s">
        <v>17</v>
      </c>
      <c r="S118" s="68" t="s">
        <v>18</v>
      </c>
      <c r="T118" s="66" t="s">
        <v>19</v>
      </c>
      <c r="U118" s="66" t="s">
        <v>20</v>
      </c>
      <c r="V118" s="66" t="s">
        <v>21</v>
      </c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</row>
    <row r="119" spans="1:57" s="375" customFormat="1" x14ac:dyDescent="0.25">
      <c r="A119" s="375" t="s">
        <v>97</v>
      </c>
      <c r="B119" s="375" t="s">
        <v>54</v>
      </c>
      <c r="C119" s="376">
        <v>43571</v>
      </c>
      <c r="D119" s="377">
        <v>6000</v>
      </c>
      <c r="E119" s="375" t="s">
        <v>22</v>
      </c>
      <c r="F119" s="375" t="s">
        <v>23</v>
      </c>
      <c r="G119" s="377">
        <v>6000</v>
      </c>
      <c r="H119" s="377">
        <v>7100</v>
      </c>
      <c r="I119" s="378">
        <v>118.33</v>
      </c>
      <c r="J119" s="377">
        <v>14265</v>
      </c>
      <c r="K119" s="377">
        <v>6000</v>
      </c>
      <c r="L119" s="377">
        <v>14265</v>
      </c>
      <c r="M119" s="379">
        <v>0</v>
      </c>
      <c r="N119" s="380">
        <v>0</v>
      </c>
      <c r="O119" s="464">
        <v>2.79</v>
      </c>
      <c r="P119" s="381">
        <v>2.79</v>
      </c>
      <c r="Q119" s="377">
        <v>2151</v>
      </c>
      <c r="R119" s="382">
        <v>0.05</v>
      </c>
      <c r="S119" s="375">
        <v>4</v>
      </c>
      <c r="T119" s="375">
        <v>2019002318</v>
      </c>
      <c r="V119" s="375" t="s">
        <v>56</v>
      </c>
    </row>
    <row r="120" spans="1:57" s="229" customFormat="1" x14ac:dyDescent="0.25">
      <c r="A120" s="229" t="s">
        <v>99</v>
      </c>
      <c r="B120" s="229" t="s">
        <v>54</v>
      </c>
      <c r="C120" s="230">
        <v>43689</v>
      </c>
      <c r="D120" s="231">
        <v>7000</v>
      </c>
      <c r="E120" s="229" t="s">
        <v>22</v>
      </c>
      <c r="F120" s="229" t="s">
        <v>23</v>
      </c>
      <c r="G120" s="231">
        <v>7000</v>
      </c>
      <c r="H120" s="231">
        <v>7600</v>
      </c>
      <c r="I120" s="232">
        <v>108.57</v>
      </c>
      <c r="J120" s="231">
        <v>15198</v>
      </c>
      <c r="K120" s="231">
        <v>7000</v>
      </c>
      <c r="L120" s="231">
        <v>15198</v>
      </c>
      <c r="M120" s="233">
        <v>0</v>
      </c>
      <c r="N120" s="234">
        <v>0</v>
      </c>
      <c r="O120" s="446">
        <v>3.11</v>
      </c>
      <c r="P120" s="235">
        <v>3.11</v>
      </c>
      <c r="Q120" s="231">
        <v>2251</v>
      </c>
      <c r="R120" s="236">
        <v>0.05</v>
      </c>
      <c r="S120" s="229">
        <v>4</v>
      </c>
      <c r="T120" s="229">
        <v>2019004571</v>
      </c>
      <c r="V120" s="229" t="s">
        <v>56</v>
      </c>
    </row>
    <row r="121" spans="1:57" s="432" customFormat="1" x14ac:dyDescent="0.25">
      <c r="A121" s="432" t="s">
        <v>98</v>
      </c>
      <c r="B121" s="432" t="s">
        <v>54</v>
      </c>
      <c r="C121" s="436">
        <v>43634</v>
      </c>
      <c r="D121" s="434">
        <v>6000</v>
      </c>
      <c r="E121" s="432" t="s">
        <v>22</v>
      </c>
      <c r="F121" s="432" t="s">
        <v>23</v>
      </c>
      <c r="G121" s="434">
        <v>6000</v>
      </c>
      <c r="H121" s="434">
        <v>7900</v>
      </c>
      <c r="I121" s="435">
        <v>131.66999999999999</v>
      </c>
      <c r="J121" s="434">
        <v>15796</v>
      </c>
      <c r="K121" s="434">
        <v>6000</v>
      </c>
      <c r="L121" s="434">
        <v>14300</v>
      </c>
      <c r="M121" s="437">
        <v>0</v>
      </c>
      <c r="N121" s="438">
        <v>0</v>
      </c>
      <c r="O121" s="55">
        <v>2.8</v>
      </c>
      <c r="P121" s="440">
        <v>2.8</v>
      </c>
      <c r="Q121" s="434">
        <v>2143</v>
      </c>
      <c r="R121" s="444">
        <v>0.05</v>
      </c>
      <c r="S121" s="433">
        <v>4</v>
      </c>
      <c r="T121" s="432">
        <v>2019003465</v>
      </c>
      <c r="V121" s="432" t="s">
        <v>56</v>
      </c>
    </row>
    <row r="122" spans="1:57" s="366" customFormat="1" x14ac:dyDescent="0.25">
      <c r="A122" s="366" t="s">
        <v>75</v>
      </c>
      <c r="B122" s="366" t="s">
        <v>65</v>
      </c>
      <c r="C122" s="367">
        <v>43683</v>
      </c>
      <c r="D122" s="368">
        <v>12500</v>
      </c>
      <c r="E122" s="366" t="s">
        <v>22</v>
      </c>
      <c r="F122" s="366" t="s">
        <v>23</v>
      </c>
      <c r="G122" s="368">
        <v>12500</v>
      </c>
      <c r="H122" s="368">
        <v>19800</v>
      </c>
      <c r="I122" s="369">
        <f t="shared" ref="I122" si="5">H122/G122*100</f>
        <v>158.4</v>
      </c>
      <c r="J122" s="368">
        <v>17527</v>
      </c>
      <c r="K122" s="368">
        <f>G122-0</f>
        <v>12500</v>
      </c>
      <c r="L122" s="368">
        <v>16750</v>
      </c>
      <c r="M122" s="370">
        <v>0</v>
      </c>
      <c r="N122" s="371">
        <v>0</v>
      </c>
      <c r="O122" s="465">
        <v>3.5</v>
      </c>
      <c r="P122" s="372">
        <v>3.5</v>
      </c>
      <c r="Q122" s="368">
        <f>K122/O122</f>
        <v>3571.4285714285716</v>
      </c>
      <c r="R122" s="373">
        <f>K122/O122/43560</f>
        <v>8.1988718352354717E-2</v>
      </c>
      <c r="S122" s="374" t="s">
        <v>57</v>
      </c>
      <c r="T122" s="366">
        <v>2019004392</v>
      </c>
      <c r="V122" s="366" t="s">
        <v>74</v>
      </c>
    </row>
    <row r="123" spans="1:57" s="383" customFormat="1" ht="15.75" thickBot="1" x14ac:dyDescent="0.3">
      <c r="A123" s="383" t="s">
        <v>100</v>
      </c>
      <c r="B123" s="383" t="s">
        <v>101</v>
      </c>
      <c r="C123" s="384">
        <v>43615</v>
      </c>
      <c r="D123" s="385">
        <v>6500</v>
      </c>
      <c r="E123" s="383" t="s">
        <v>22</v>
      </c>
      <c r="F123" s="383" t="s">
        <v>23</v>
      </c>
      <c r="G123" s="385">
        <v>6500</v>
      </c>
      <c r="H123" s="385">
        <v>7600</v>
      </c>
      <c r="I123" s="386">
        <v>116.92</v>
      </c>
      <c r="J123" s="385">
        <v>15216</v>
      </c>
      <c r="K123" s="385">
        <v>6500</v>
      </c>
      <c r="L123" s="385">
        <v>15216</v>
      </c>
      <c r="M123" s="387">
        <v>0</v>
      </c>
      <c r="N123" s="388">
        <v>0</v>
      </c>
      <c r="O123" s="466">
        <v>3.12</v>
      </c>
      <c r="P123" s="389">
        <v>3.12</v>
      </c>
      <c r="Q123" s="385">
        <v>2083</v>
      </c>
      <c r="R123" s="390">
        <v>0.05</v>
      </c>
      <c r="S123" s="383">
        <v>4</v>
      </c>
      <c r="T123" s="383">
        <v>2019003136</v>
      </c>
      <c r="V123" s="383" t="s">
        <v>56</v>
      </c>
      <c r="W123" s="237"/>
    </row>
    <row r="124" spans="1:57" s="237" customFormat="1" ht="15.75" thickTop="1" x14ac:dyDescent="0.25">
      <c r="C124" s="244" t="s">
        <v>25</v>
      </c>
      <c r="D124" s="351">
        <f>+SUM(D119:D123)</f>
        <v>38000</v>
      </c>
      <c r="G124" s="351">
        <f>+SUM(G119:G123)</f>
        <v>38000</v>
      </c>
      <c r="H124" s="238">
        <f>+SUM(H119:H123)</f>
        <v>50000</v>
      </c>
      <c r="I124" s="239"/>
      <c r="J124" s="351">
        <f>+SUM(J119:J123)</f>
        <v>78002</v>
      </c>
      <c r="K124" s="351">
        <f>+SUM(K119:K123)</f>
        <v>38000</v>
      </c>
      <c r="L124" s="351">
        <f>+SUM(L119:L123)</f>
        <v>75729</v>
      </c>
      <c r="M124" s="240"/>
      <c r="N124" s="241"/>
      <c r="O124" s="352">
        <f>+SUM(O119:O123)</f>
        <v>15.32</v>
      </c>
      <c r="P124" s="242">
        <f>+SUM(P119:P123)</f>
        <v>15.32</v>
      </c>
      <c r="Q124" s="238"/>
      <c r="R124" s="243"/>
    </row>
    <row r="125" spans="1:57" x14ac:dyDescent="0.25">
      <c r="C125"/>
      <c r="D125"/>
      <c r="E125"/>
      <c r="F125"/>
      <c r="H125" s="108" t="s">
        <v>26</v>
      </c>
      <c r="I125" s="154">
        <f>H124/G124*100</f>
        <v>131.57894736842107</v>
      </c>
      <c r="J125"/>
      <c r="K125"/>
      <c r="L125" s="108" t="s">
        <v>27</v>
      </c>
      <c r="M125"/>
      <c r="N125"/>
      <c r="O125" s="127" t="s">
        <v>27</v>
      </c>
      <c r="P125" s="432"/>
      <c r="Q125" s="108" t="s">
        <v>27</v>
      </c>
      <c r="R125"/>
      <c r="S125"/>
      <c r="T125"/>
    </row>
    <row r="126" spans="1:57" s="178" customFormat="1" x14ac:dyDescent="0.25">
      <c r="A126" s="179"/>
      <c r="H126" s="186" t="s">
        <v>28</v>
      </c>
      <c r="I126" s="154">
        <f>STDEV(I119:I123)</f>
        <v>19.518982299290261</v>
      </c>
      <c r="L126" s="185" t="s">
        <v>102</v>
      </c>
      <c r="M126" s="350" t="e">
        <f>K124/M124</f>
        <v>#DIV/0!</v>
      </c>
      <c r="O126" s="195" t="s">
        <v>104</v>
      </c>
      <c r="P126" s="175">
        <f>K124/O124</f>
        <v>2480.4177545691905</v>
      </c>
      <c r="Q126" s="185" t="s">
        <v>103</v>
      </c>
      <c r="R126" s="349">
        <f>K124/O124/43560</f>
        <v>5.6942556349154967E-2</v>
      </c>
      <c r="U126" s="194"/>
      <c r="V126" s="180"/>
    </row>
    <row r="127" spans="1:57" s="178" customFormat="1" x14ac:dyDescent="0.25">
      <c r="H127" s="185"/>
      <c r="I127" s="154"/>
      <c r="L127" s="185"/>
      <c r="O127" s="195"/>
      <c r="P127" s="432"/>
      <c r="Q127" s="185"/>
      <c r="U127" s="194"/>
      <c r="V127" s="180"/>
    </row>
    <row r="128" spans="1:57" s="156" customFormat="1" x14ac:dyDescent="0.25">
      <c r="A128" s="163" t="s">
        <v>44</v>
      </c>
      <c r="H128" s="30"/>
      <c r="I128" s="163"/>
      <c r="L128" s="30"/>
      <c r="M128" s="163"/>
      <c r="O128" s="49"/>
      <c r="P128" s="157"/>
      <c r="Q128" s="30"/>
      <c r="R128" s="157"/>
      <c r="U128" s="160"/>
      <c r="V128" s="161"/>
      <c r="W128" s="94"/>
    </row>
    <row r="129" spans="1:57" s="299" customFormat="1" x14ac:dyDescent="0.25">
      <c r="A129" s="300" t="s">
        <v>0</v>
      </c>
      <c r="B129" s="300" t="s">
        <v>1</v>
      </c>
      <c r="C129" s="315" t="s">
        <v>2</v>
      </c>
      <c r="D129" s="307" t="s">
        <v>3</v>
      </c>
      <c r="E129" s="300" t="s">
        <v>4</v>
      </c>
      <c r="F129" s="300" t="s">
        <v>5</v>
      </c>
      <c r="G129" s="307" t="s">
        <v>6</v>
      </c>
      <c r="H129" s="307" t="s">
        <v>7</v>
      </c>
      <c r="I129" s="312" t="s">
        <v>8</v>
      </c>
      <c r="J129" s="307" t="s">
        <v>9</v>
      </c>
      <c r="K129" s="307" t="s">
        <v>10</v>
      </c>
      <c r="L129" s="307" t="s">
        <v>11</v>
      </c>
      <c r="M129" s="319" t="s">
        <v>12</v>
      </c>
      <c r="N129" s="321" t="s">
        <v>13</v>
      </c>
      <c r="O129" s="324" t="s">
        <v>14</v>
      </c>
      <c r="P129" s="439" t="s">
        <v>15</v>
      </c>
      <c r="Q129" s="307" t="s">
        <v>16</v>
      </c>
      <c r="R129" s="328" t="s">
        <v>17</v>
      </c>
      <c r="S129" s="302" t="s">
        <v>18</v>
      </c>
      <c r="T129" s="300" t="s">
        <v>19</v>
      </c>
      <c r="U129" s="300" t="s">
        <v>20</v>
      </c>
      <c r="V129" s="300" t="s">
        <v>21</v>
      </c>
      <c r="W129" s="409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</row>
    <row r="130" spans="1:57" s="432" customFormat="1" x14ac:dyDescent="0.25">
      <c r="A130" s="432" t="s">
        <v>90</v>
      </c>
      <c r="B130" s="432" t="s">
        <v>91</v>
      </c>
      <c r="C130" s="436">
        <v>43644</v>
      </c>
      <c r="D130" s="434">
        <v>124900</v>
      </c>
      <c r="E130" s="432" t="s">
        <v>22</v>
      </c>
      <c r="F130" s="432" t="s">
        <v>122</v>
      </c>
      <c r="G130" s="434">
        <v>124900</v>
      </c>
      <c r="H130" s="434">
        <v>48300</v>
      </c>
      <c r="I130" s="435">
        <v>38.67</v>
      </c>
      <c r="J130" s="434">
        <v>96509</v>
      </c>
      <c r="K130" s="434">
        <v>46945</v>
      </c>
      <c r="L130" s="434">
        <v>18554</v>
      </c>
      <c r="M130" s="437">
        <v>0</v>
      </c>
      <c r="N130" s="438">
        <v>0</v>
      </c>
      <c r="O130" s="55">
        <v>3.94</v>
      </c>
      <c r="P130" s="440">
        <v>3.94</v>
      </c>
      <c r="Q130" s="434">
        <v>11915</v>
      </c>
      <c r="R130" s="444">
        <v>0.27</v>
      </c>
      <c r="S130" s="433">
        <v>11</v>
      </c>
      <c r="T130" s="432">
        <v>2019003701</v>
      </c>
      <c r="V130" s="432" t="s">
        <v>74</v>
      </c>
    </row>
    <row r="131" spans="1:57" s="432" customFormat="1" x14ac:dyDescent="0.25">
      <c r="A131" s="432" t="s">
        <v>75</v>
      </c>
      <c r="B131" s="432" t="s">
        <v>65</v>
      </c>
      <c r="C131" s="436">
        <v>43683</v>
      </c>
      <c r="D131" s="434">
        <v>12500</v>
      </c>
      <c r="E131" s="432" t="s">
        <v>22</v>
      </c>
      <c r="F131" s="432" t="s">
        <v>122</v>
      </c>
      <c r="G131" s="434">
        <v>12500</v>
      </c>
      <c r="H131" s="434">
        <v>21000</v>
      </c>
      <c r="I131" s="435">
        <v>168</v>
      </c>
      <c r="J131" s="434">
        <v>17556</v>
      </c>
      <c r="K131" s="434">
        <v>12500</v>
      </c>
      <c r="L131" s="434">
        <v>16750</v>
      </c>
      <c r="M131" s="437">
        <v>0</v>
      </c>
      <c r="N131" s="438">
        <v>0</v>
      </c>
      <c r="O131" s="55">
        <v>3.5</v>
      </c>
      <c r="P131" s="440">
        <v>3.5</v>
      </c>
      <c r="Q131" s="434">
        <v>3571</v>
      </c>
      <c r="R131" s="444">
        <v>0.08</v>
      </c>
      <c r="S131" s="433">
        <v>11</v>
      </c>
      <c r="T131" s="432">
        <v>2019004392</v>
      </c>
      <c r="V131" s="432" t="s">
        <v>74</v>
      </c>
    </row>
    <row r="132" spans="1:57" s="227" customFormat="1" ht="15.75" thickBot="1" x14ac:dyDescent="0.3">
      <c r="A132" s="227" t="s">
        <v>172</v>
      </c>
      <c r="B132" s="227" t="s">
        <v>173</v>
      </c>
      <c r="C132" s="338">
        <v>44076</v>
      </c>
      <c r="D132" s="339">
        <v>20000</v>
      </c>
      <c r="E132" s="227" t="s">
        <v>22</v>
      </c>
      <c r="F132" s="227" t="s">
        <v>122</v>
      </c>
      <c r="G132" s="339">
        <v>20000</v>
      </c>
      <c r="H132" s="339">
        <v>18300</v>
      </c>
      <c r="I132" s="340">
        <v>91.5</v>
      </c>
      <c r="J132" s="339">
        <v>36559</v>
      </c>
      <c r="K132" s="339">
        <v>4009</v>
      </c>
      <c r="L132" s="339">
        <v>20568</v>
      </c>
      <c r="M132" s="341">
        <v>0</v>
      </c>
      <c r="N132" s="342">
        <v>0</v>
      </c>
      <c r="O132" s="228">
        <v>4.3600000000000003</v>
      </c>
      <c r="P132" s="228">
        <v>4.3600000000000003</v>
      </c>
      <c r="Q132" s="339">
        <v>919</v>
      </c>
      <c r="R132" s="343">
        <v>0.02</v>
      </c>
      <c r="S132" s="344">
        <v>4</v>
      </c>
      <c r="T132" s="227">
        <v>2020006092</v>
      </c>
      <c r="V132" s="227" t="s">
        <v>56</v>
      </c>
      <c r="W132" s="94"/>
    </row>
    <row r="133" spans="1:57" s="94" customFormat="1" ht="15.75" thickTop="1" x14ac:dyDescent="0.25">
      <c r="A133" s="245"/>
      <c r="C133" s="317" t="s">
        <v>25</v>
      </c>
      <c r="D133" s="346">
        <f>+SUM(D130:D132)</f>
        <v>157400</v>
      </c>
      <c r="G133" s="346">
        <f>+SUM(G130:G132)</f>
        <v>157400</v>
      </c>
      <c r="H133" s="309">
        <f>+SUM(H130:H132)</f>
        <v>87600</v>
      </c>
      <c r="I133" s="245"/>
      <c r="J133" s="347">
        <f>+SUM(J130:J132)</f>
        <v>150624</v>
      </c>
      <c r="K133" s="345">
        <f>+SUM(K130:K132)</f>
        <v>63454</v>
      </c>
      <c r="L133" s="219">
        <f>+SUM(L130:L132)</f>
        <v>55872</v>
      </c>
      <c r="M133" s="462">
        <f>+SUM(M130:M132)</f>
        <v>0</v>
      </c>
      <c r="O133" s="225">
        <f>+SUM(O130:O132)</f>
        <v>11.8</v>
      </c>
      <c r="P133" s="174">
        <f>+SUM(P130:P132)</f>
        <v>11.8</v>
      </c>
      <c r="Q133" s="219"/>
      <c r="R133" s="174"/>
      <c r="U133" s="137"/>
      <c r="V133" s="176"/>
    </row>
    <row r="134" spans="1:57" s="65" customFormat="1" x14ac:dyDescent="0.25">
      <c r="A134" s="9" t="s">
        <v>73</v>
      </c>
      <c r="H134" s="310" t="s">
        <v>26</v>
      </c>
      <c r="L134" s="310" t="s">
        <v>27</v>
      </c>
      <c r="O134" s="310" t="s">
        <v>27</v>
      </c>
      <c r="P134" s="432"/>
      <c r="Q134" s="310" t="s">
        <v>27</v>
      </c>
      <c r="U134" s="88"/>
      <c r="V134" s="69"/>
    </row>
    <row r="135" spans="1:57" s="156" customFormat="1" x14ac:dyDescent="0.25">
      <c r="A135" s="163"/>
      <c r="H135" s="452" t="s">
        <v>28</v>
      </c>
      <c r="I135" s="163" t="e">
        <f>STDEV(I132:I132)</f>
        <v>#DIV/0!</v>
      </c>
      <c r="L135" s="452" t="s">
        <v>29</v>
      </c>
      <c r="M135" s="163" t="e">
        <f>K133/M133</f>
        <v>#DIV/0!</v>
      </c>
      <c r="O135" s="459" t="s">
        <v>30</v>
      </c>
      <c r="P135" s="463">
        <f>K133/O133</f>
        <v>5377.4576271186434</v>
      </c>
      <c r="Q135" s="452" t="s">
        <v>31</v>
      </c>
      <c r="R135" s="463">
        <f>K133/O133/43560</f>
        <v>0.12344944047563461</v>
      </c>
      <c r="U135" s="160"/>
      <c r="V135" s="161"/>
    </row>
    <row r="136" spans="1:57" s="447" customFormat="1" x14ac:dyDescent="0.25">
      <c r="A136" s="179"/>
      <c r="H136" s="451"/>
      <c r="I136" s="179"/>
      <c r="L136" s="451"/>
      <c r="M136" s="179"/>
      <c r="O136" s="458"/>
      <c r="P136" s="348"/>
      <c r="Q136" s="451"/>
      <c r="R136" s="348"/>
      <c r="U136" s="457"/>
      <c r="V136" s="448"/>
    </row>
    <row r="137" spans="1:57" s="65" customFormat="1" x14ac:dyDescent="0.25">
      <c r="A137" s="9" t="s">
        <v>60</v>
      </c>
      <c r="P137" s="432"/>
      <c r="U137" s="88"/>
      <c r="V137" s="69"/>
    </row>
    <row r="138" spans="1:57" s="18" customFormat="1" x14ac:dyDescent="0.25">
      <c r="A138" s="19" t="s">
        <v>0</v>
      </c>
      <c r="B138" s="19" t="s">
        <v>1</v>
      </c>
      <c r="C138" s="35" t="s">
        <v>2</v>
      </c>
      <c r="D138" s="27" t="s">
        <v>3</v>
      </c>
      <c r="E138" s="19" t="s">
        <v>4</v>
      </c>
      <c r="F138" s="19" t="s">
        <v>5</v>
      </c>
      <c r="G138" s="27" t="s">
        <v>6</v>
      </c>
      <c r="H138" s="27" t="s">
        <v>7</v>
      </c>
      <c r="I138" s="31" t="s">
        <v>8</v>
      </c>
      <c r="J138" s="27" t="s">
        <v>9</v>
      </c>
      <c r="K138" s="27" t="s">
        <v>10</v>
      </c>
      <c r="L138" s="27" t="s">
        <v>11</v>
      </c>
      <c r="M138" s="39" t="s">
        <v>12</v>
      </c>
      <c r="N138" s="42" t="s">
        <v>13</v>
      </c>
      <c r="O138" s="46" t="s">
        <v>14</v>
      </c>
      <c r="P138" s="439" t="s">
        <v>15</v>
      </c>
      <c r="Q138" s="27" t="s">
        <v>16</v>
      </c>
      <c r="R138" s="50" t="s">
        <v>17</v>
      </c>
      <c r="S138" s="20" t="s">
        <v>18</v>
      </c>
      <c r="T138" s="19" t="s">
        <v>19</v>
      </c>
      <c r="U138" s="19" t="s">
        <v>20</v>
      </c>
      <c r="V138" s="19" t="s">
        <v>21</v>
      </c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s="432" customFormat="1" x14ac:dyDescent="0.25">
      <c r="A139" s="432" t="s">
        <v>150</v>
      </c>
      <c r="B139" s="432" t="s">
        <v>151</v>
      </c>
      <c r="C139" s="436">
        <v>44266</v>
      </c>
      <c r="D139" s="434">
        <v>60000</v>
      </c>
      <c r="E139" s="432" t="s">
        <v>22</v>
      </c>
      <c r="F139" s="432" t="s">
        <v>122</v>
      </c>
      <c r="G139" s="434">
        <v>60000</v>
      </c>
      <c r="H139" s="434">
        <v>41200</v>
      </c>
      <c r="I139" s="435">
        <v>68.67</v>
      </c>
      <c r="J139" s="434">
        <v>82353</v>
      </c>
      <c r="K139" s="434">
        <v>147</v>
      </c>
      <c r="L139" s="434">
        <v>22500</v>
      </c>
      <c r="M139" s="437">
        <v>0</v>
      </c>
      <c r="N139" s="438">
        <v>0</v>
      </c>
      <c r="O139" s="55">
        <v>5</v>
      </c>
      <c r="P139" s="440">
        <v>5</v>
      </c>
      <c r="Q139" s="434">
        <v>29</v>
      </c>
      <c r="R139" s="444">
        <v>0</v>
      </c>
      <c r="S139" s="433">
        <v>11</v>
      </c>
      <c r="T139" s="432">
        <v>2021001564</v>
      </c>
      <c r="V139" s="432" t="s">
        <v>74</v>
      </c>
    </row>
    <row r="140" spans="1:57" s="432" customFormat="1" x14ac:dyDescent="0.25">
      <c r="A140" s="432" t="s">
        <v>152</v>
      </c>
      <c r="B140" s="432" t="s">
        <v>153</v>
      </c>
      <c r="C140" s="436">
        <v>44253</v>
      </c>
      <c r="D140" s="434">
        <v>93000</v>
      </c>
      <c r="E140" s="432" t="s">
        <v>22</v>
      </c>
      <c r="F140" s="432" t="s">
        <v>122</v>
      </c>
      <c r="G140" s="434">
        <v>93000</v>
      </c>
      <c r="H140" s="434">
        <v>47000</v>
      </c>
      <c r="I140" s="435">
        <v>50.54</v>
      </c>
      <c r="J140" s="434">
        <v>93966</v>
      </c>
      <c r="K140" s="434">
        <v>24056</v>
      </c>
      <c r="L140" s="434">
        <v>25022</v>
      </c>
      <c r="M140" s="437">
        <v>0</v>
      </c>
      <c r="N140" s="438">
        <v>0</v>
      </c>
      <c r="O140" s="55">
        <v>6.23</v>
      </c>
      <c r="P140" s="440">
        <v>6.23</v>
      </c>
      <c r="Q140" s="434">
        <v>3861</v>
      </c>
      <c r="R140" s="444">
        <v>0.09</v>
      </c>
      <c r="S140" s="433">
        <v>11</v>
      </c>
      <c r="T140" s="432">
        <v>2021001452</v>
      </c>
      <c r="V140" s="432" t="s">
        <v>74</v>
      </c>
    </row>
    <row r="141" spans="1:57" s="432" customFormat="1" ht="15.75" thickBot="1" x14ac:dyDescent="0.3">
      <c r="A141" s="432" t="s">
        <v>92</v>
      </c>
      <c r="B141" s="432" t="s">
        <v>93</v>
      </c>
      <c r="C141" s="436">
        <v>43903</v>
      </c>
      <c r="D141" s="434">
        <v>213000</v>
      </c>
      <c r="E141" s="432" t="s">
        <v>22</v>
      </c>
      <c r="F141" s="432" t="s">
        <v>122</v>
      </c>
      <c r="G141" s="434">
        <v>213000</v>
      </c>
      <c r="H141" s="434">
        <v>91300</v>
      </c>
      <c r="I141" s="435">
        <v>42.86</v>
      </c>
      <c r="J141" s="434">
        <v>182519</v>
      </c>
      <c r="K141" s="434">
        <v>52981</v>
      </c>
      <c r="L141" s="434">
        <v>22500</v>
      </c>
      <c r="M141" s="437">
        <v>0</v>
      </c>
      <c r="N141" s="438">
        <v>0</v>
      </c>
      <c r="O141" s="55">
        <v>5</v>
      </c>
      <c r="P141" s="440">
        <v>5</v>
      </c>
      <c r="Q141" s="434">
        <v>10596</v>
      </c>
      <c r="R141" s="444">
        <v>0.24</v>
      </c>
      <c r="S141" s="433">
        <v>11</v>
      </c>
      <c r="T141" s="432">
        <v>2020001392</v>
      </c>
      <c r="V141" s="432" t="s">
        <v>74</v>
      </c>
    </row>
    <row r="142" spans="1:57" s="18" customFormat="1" ht="15.75" thickTop="1" x14ac:dyDescent="0.25">
      <c r="A142" s="21"/>
      <c r="B142" s="21"/>
      <c r="C142" s="36" t="s">
        <v>25</v>
      </c>
      <c r="D142" s="28">
        <f>+SUM(D139:D141)</f>
        <v>366000</v>
      </c>
      <c r="E142" s="21"/>
      <c r="F142" s="21"/>
      <c r="G142" s="28">
        <f>+SUM(G139:G141)</f>
        <v>366000</v>
      </c>
      <c r="H142" s="28">
        <f>+SUM(H139:H141)</f>
        <v>179500</v>
      </c>
      <c r="I142" s="32"/>
      <c r="J142" s="28">
        <f>+SUM(J139:J141)</f>
        <v>358838</v>
      </c>
      <c r="K142" s="28">
        <f>+SUM(K139:K141)</f>
        <v>77184</v>
      </c>
      <c r="L142" s="28">
        <f>+SUM(L139:L141)</f>
        <v>70022</v>
      </c>
      <c r="M142" s="40">
        <f>+SUM(M139:M141)</f>
        <v>0</v>
      </c>
      <c r="N142" s="43"/>
      <c r="O142" s="47">
        <f>+SUM(O139:O141)</f>
        <v>16.23</v>
      </c>
      <c r="P142" s="441">
        <f>+SUM(P139:P141)</f>
        <v>16.23</v>
      </c>
      <c r="Q142" s="28"/>
      <c r="R142" s="51"/>
      <c r="S142" s="22"/>
      <c r="T142" s="21"/>
      <c r="U142" s="21"/>
      <c r="V142" s="21"/>
    </row>
    <row r="143" spans="1:57" s="18" customFormat="1" x14ac:dyDescent="0.25">
      <c r="A143" s="23"/>
      <c r="B143" s="23"/>
      <c r="C143" s="37"/>
      <c r="D143" s="29"/>
      <c r="E143" s="23"/>
      <c r="F143" s="23"/>
      <c r="G143" s="29"/>
      <c r="H143" s="29" t="s">
        <v>26</v>
      </c>
      <c r="I143" s="33">
        <f>H142/G142*100</f>
        <v>49.043715846994537</v>
      </c>
      <c r="J143" s="29"/>
      <c r="K143" s="29"/>
      <c r="L143" s="29" t="s">
        <v>27</v>
      </c>
      <c r="M143" s="41"/>
      <c r="N143" s="44"/>
      <c r="O143" s="48" t="s">
        <v>27</v>
      </c>
      <c r="P143" s="442"/>
      <c r="Q143" s="29" t="s">
        <v>27</v>
      </c>
      <c r="R143" s="52"/>
      <c r="S143" s="24"/>
      <c r="T143" s="23"/>
      <c r="U143" s="23"/>
      <c r="V143" s="23"/>
    </row>
    <row r="144" spans="1:57" s="18" customFormat="1" x14ac:dyDescent="0.25">
      <c r="A144" s="25"/>
      <c r="B144" s="25"/>
      <c r="C144" s="38"/>
      <c r="D144" s="30"/>
      <c r="E144" s="25"/>
      <c r="F144" s="25"/>
      <c r="G144" s="30"/>
      <c r="H144" s="30" t="s">
        <v>28</v>
      </c>
      <c r="I144" s="34" t="e">
        <f>STDEV(I141:I141)</f>
        <v>#DIV/0!</v>
      </c>
      <c r="J144" s="30"/>
      <c r="K144" s="30"/>
      <c r="L144" s="30" t="s">
        <v>29</v>
      </c>
      <c r="M144" s="54" t="e">
        <f>K142/M142</f>
        <v>#DIV/0!</v>
      </c>
      <c r="N144" s="45"/>
      <c r="O144" s="49" t="s">
        <v>30</v>
      </c>
      <c r="P144" s="443">
        <f>K142/O142</f>
        <v>4755.6377079482436</v>
      </c>
      <c r="Q144" s="30" t="s">
        <v>31</v>
      </c>
      <c r="R144" s="53">
        <f>K142/O142/43560</f>
        <v>0.10917441937438575</v>
      </c>
      <c r="S144" s="26"/>
      <c r="T144" s="25"/>
      <c r="U144" s="25"/>
      <c r="V144" s="25"/>
    </row>
    <row r="145" spans="1:57" x14ac:dyDescent="0.25">
      <c r="C145"/>
      <c r="D145"/>
      <c r="E145"/>
      <c r="F145"/>
      <c r="I145"/>
      <c r="J145"/>
      <c r="K145"/>
      <c r="L145"/>
      <c r="M145"/>
      <c r="N145"/>
      <c r="O145"/>
      <c r="P145" s="432"/>
      <c r="Q145"/>
      <c r="R145"/>
      <c r="S145"/>
      <c r="T145"/>
    </row>
    <row r="146" spans="1:57" x14ac:dyDescent="0.25">
      <c r="A146" s="10"/>
      <c r="C146"/>
      <c r="D146"/>
      <c r="E146"/>
      <c r="F146"/>
      <c r="I146"/>
      <c r="J146"/>
      <c r="K146"/>
      <c r="L146"/>
      <c r="M146"/>
      <c r="N146"/>
      <c r="O146"/>
      <c r="P146" s="432"/>
      <c r="Q146"/>
      <c r="R146"/>
      <c r="S146"/>
      <c r="T146"/>
    </row>
    <row r="147" spans="1:57" x14ac:dyDescent="0.25">
      <c r="C147"/>
      <c r="D147"/>
      <c r="E147"/>
      <c r="F147"/>
      <c r="I147"/>
      <c r="J147"/>
      <c r="K147"/>
      <c r="L147"/>
      <c r="M147"/>
      <c r="N147"/>
      <c r="O147"/>
      <c r="P147" s="432"/>
      <c r="Q147"/>
      <c r="R147"/>
      <c r="S147"/>
      <c r="T147"/>
    </row>
    <row r="148" spans="1:57" x14ac:dyDescent="0.25">
      <c r="A148" s="9" t="s">
        <v>45</v>
      </c>
      <c r="C148"/>
      <c r="D148"/>
      <c r="E148"/>
      <c r="F148"/>
      <c r="I148"/>
      <c r="J148"/>
      <c r="K148"/>
      <c r="L148"/>
      <c r="M148"/>
      <c r="N148"/>
      <c r="O148"/>
      <c r="P148" s="94"/>
      <c r="Q148"/>
      <c r="R148"/>
      <c r="S148"/>
      <c r="T148"/>
    </row>
    <row r="149" spans="1:57" s="18" customFormat="1" x14ac:dyDescent="0.25">
      <c r="A149" s="19" t="s">
        <v>0</v>
      </c>
      <c r="B149" s="19" t="s">
        <v>1</v>
      </c>
      <c r="C149" s="35" t="s">
        <v>2</v>
      </c>
      <c r="D149" s="27" t="s">
        <v>3</v>
      </c>
      <c r="E149" s="19" t="s">
        <v>4</v>
      </c>
      <c r="F149" s="19" t="s">
        <v>5</v>
      </c>
      <c r="G149" s="27" t="s">
        <v>6</v>
      </c>
      <c r="H149" s="27" t="s">
        <v>7</v>
      </c>
      <c r="I149" s="31" t="s">
        <v>8</v>
      </c>
      <c r="J149" s="27" t="s">
        <v>9</v>
      </c>
      <c r="K149" s="27" t="s">
        <v>10</v>
      </c>
      <c r="L149" s="27" t="s">
        <v>11</v>
      </c>
      <c r="M149" s="39" t="s">
        <v>12</v>
      </c>
      <c r="N149" s="42" t="s">
        <v>13</v>
      </c>
      <c r="O149" s="46" t="s">
        <v>14</v>
      </c>
      <c r="P149" s="439" t="s">
        <v>15</v>
      </c>
      <c r="Q149" s="27" t="s">
        <v>16</v>
      </c>
      <c r="R149" s="50" t="s">
        <v>17</v>
      </c>
      <c r="S149" s="20" t="s">
        <v>18</v>
      </c>
      <c r="T149" s="19" t="s">
        <v>19</v>
      </c>
      <c r="U149" s="19" t="s">
        <v>20</v>
      </c>
      <c r="V149" s="19" t="s">
        <v>21</v>
      </c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1:57" s="432" customFormat="1" x14ac:dyDescent="0.25">
      <c r="A150" s="432" t="s">
        <v>80</v>
      </c>
      <c r="B150" s="432" t="s">
        <v>81</v>
      </c>
      <c r="C150" s="436">
        <v>43776</v>
      </c>
      <c r="D150" s="434">
        <v>222000</v>
      </c>
      <c r="E150" s="432" t="s">
        <v>22</v>
      </c>
      <c r="F150" s="432" t="s">
        <v>122</v>
      </c>
      <c r="G150" s="434">
        <v>222000</v>
      </c>
      <c r="H150" s="434">
        <v>99000</v>
      </c>
      <c r="I150" s="435">
        <v>44.59</v>
      </c>
      <c r="J150" s="434">
        <v>198021</v>
      </c>
      <c r="K150" s="434">
        <v>50599</v>
      </c>
      <c r="L150" s="434">
        <v>26620</v>
      </c>
      <c r="M150" s="437">
        <v>0</v>
      </c>
      <c r="N150" s="438">
        <v>0</v>
      </c>
      <c r="O150" s="55">
        <v>7.15</v>
      </c>
      <c r="P150" s="440">
        <v>7.15</v>
      </c>
      <c r="Q150" s="434">
        <v>7077</v>
      </c>
      <c r="R150" s="444">
        <v>0.16</v>
      </c>
      <c r="S150" s="433">
        <v>11</v>
      </c>
      <c r="T150" s="432">
        <v>2019006352</v>
      </c>
      <c r="V150" s="432" t="s">
        <v>74</v>
      </c>
    </row>
    <row r="151" spans="1:57" s="432" customFormat="1" ht="15.75" thickBot="1" x14ac:dyDescent="0.3">
      <c r="A151" s="432" t="s">
        <v>154</v>
      </c>
      <c r="B151" s="432" t="s">
        <v>155</v>
      </c>
      <c r="C151" s="436">
        <v>44104</v>
      </c>
      <c r="D151" s="434">
        <v>85000</v>
      </c>
      <c r="E151" s="432" t="s">
        <v>22</v>
      </c>
      <c r="F151" s="432" t="s">
        <v>122</v>
      </c>
      <c r="G151" s="434">
        <v>85000</v>
      </c>
      <c r="H151" s="434">
        <v>39800</v>
      </c>
      <c r="I151" s="435">
        <v>46.82</v>
      </c>
      <c r="J151" s="434">
        <v>79585</v>
      </c>
      <c r="K151" s="434">
        <v>32144</v>
      </c>
      <c r="L151" s="434">
        <v>26729</v>
      </c>
      <c r="M151" s="437">
        <v>0</v>
      </c>
      <c r="N151" s="438">
        <v>0</v>
      </c>
      <c r="O151" s="55">
        <v>7.97</v>
      </c>
      <c r="P151" s="440">
        <v>7.97</v>
      </c>
      <c r="Q151" s="434">
        <v>4033</v>
      </c>
      <c r="R151" s="444">
        <v>0.09</v>
      </c>
      <c r="S151" s="433">
        <v>11</v>
      </c>
      <c r="T151" s="432">
        <v>2020006014</v>
      </c>
      <c r="V151" s="432" t="s">
        <v>74</v>
      </c>
    </row>
    <row r="152" spans="1:57" s="18" customFormat="1" ht="15.75" thickTop="1" x14ac:dyDescent="0.25">
      <c r="A152" s="21"/>
      <c r="B152" s="21"/>
      <c r="C152" s="36" t="s">
        <v>25</v>
      </c>
      <c r="D152" s="28">
        <f>+SUM(D150:D151)</f>
        <v>307000</v>
      </c>
      <c r="E152" s="21"/>
      <c r="F152" s="21"/>
      <c r="G152" s="28">
        <f>+SUM(G150:G151)</f>
        <v>307000</v>
      </c>
      <c r="H152" s="28">
        <f>+SUM(H150:H151)</f>
        <v>138800</v>
      </c>
      <c r="I152" s="32"/>
      <c r="J152" s="28">
        <f>+SUM(J150:J151)</f>
        <v>277606</v>
      </c>
      <c r="K152" s="28">
        <f>+SUM(K150:K151)</f>
        <v>82743</v>
      </c>
      <c r="L152" s="28">
        <f>+SUM(L150:L151)</f>
        <v>53349</v>
      </c>
      <c r="M152" s="40">
        <f>+SUM(M150:M151)</f>
        <v>0</v>
      </c>
      <c r="N152" s="43"/>
      <c r="O152" s="47">
        <f>+SUM(O150:O151)</f>
        <v>15.120000000000001</v>
      </c>
      <c r="P152" s="441">
        <f>+SUM(P150:P151)</f>
        <v>15.120000000000001</v>
      </c>
      <c r="Q152" s="28"/>
      <c r="R152" s="51"/>
      <c r="S152" s="22"/>
      <c r="T152" s="21"/>
      <c r="U152" s="21"/>
      <c r="V152" s="21"/>
    </row>
    <row r="153" spans="1:57" s="18" customFormat="1" x14ac:dyDescent="0.25">
      <c r="A153" s="23"/>
      <c r="B153" s="23"/>
      <c r="C153" s="37"/>
      <c r="D153" s="29"/>
      <c r="E153" s="23"/>
      <c r="F153" s="23"/>
      <c r="G153" s="29"/>
      <c r="H153" s="29" t="s">
        <v>26</v>
      </c>
      <c r="I153" s="33">
        <f>H152/G152*100</f>
        <v>45.211726384364823</v>
      </c>
      <c r="J153" s="29"/>
      <c r="K153" s="29"/>
      <c r="L153" s="29" t="s">
        <v>27</v>
      </c>
      <c r="M153" s="41"/>
      <c r="N153" s="44"/>
      <c r="O153" s="48" t="s">
        <v>27</v>
      </c>
      <c r="P153" s="442"/>
      <c r="Q153" s="29" t="s">
        <v>27</v>
      </c>
      <c r="R153" s="52"/>
      <c r="S153" s="24"/>
      <c r="T153" s="23"/>
      <c r="U153" s="23"/>
      <c r="V153" s="23"/>
    </row>
    <row r="154" spans="1:57" s="18" customFormat="1" x14ac:dyDescent="0.25">
      <c r="A154" s="25"/>
      <c r="B154" s="25"/>
      <c r="C154" s="38"/>
      <c r="D154" s="30"/>
      <c r="E154" s="25"/>
      <c r="F154" s="25"/>
      <c r="G154" s="30"/>
      <c r="H154" s="30" t="s">
        <v>28</v>
      </c>
      <c r="I154" s="34">
        <f>STDEV(I150:I151)</f>
        <v>1.5768481220459989</v>
      </c>
      <c r="J154" s="30"/>
      <c r="K154" s="30"/>
      <c r="L154" s="30" t="s">
        <v>29</v>
      </c>
      <c r="M154" s="54" t="e">
        <f>K152/M152</f>
        <v>#DIV/0!</v>
      </c>
      <c r="N154" s="45"/>
      <c r="O154" s="49" t="s">
        <v>30</v>
      </c>
      <c r="P154" s="443">
        <f>K152/O152</f>
        <v>5472.4206349206343</v>
      </c>
      <c r="Q154" s="30" t="s">
        <v>31</v>
      </c>
      <c r="R154" s="53">
        <f>K152/O152/43560</f>
        <v>0.12562949115979419</v>
      </c>
      <c r="S154" s="26"/>
      <c r="T154" s="25"/>
      <c r="U154" s="25"/>
      <c r="V154" s="25"/>
    </row>
    <row r="155" spans="1:57" x14ac:dyDescent="0.25">
      <c r="C155"/>
      <c r="D155"/>
      <c r="E155"/>
      <c r="F155"/>
      <c r="I155"/>
      <c r="J155"/>
      <c r="K155"/>
      <c r="L155"/>
      <c r="M155"/>
      <c r="N155"/>
      <c r="O155"/>
      <c r="P155" s="94"/>
      <c r="Q155"/>
      <c r="R155"/>
      <c r="S155"/>
      <c r="T155"/>
    </row>
    <row r="156" spans="1:57" x14ac:dyDescent="0.25">
      <c r="C156"/>
      <c r="D156"/>
      <c r="E156"/>
      <c r="F156"/>
      <c r="I156"/>
      <c r="J156"/>
      <c r="K156"/>
      <c r="L156"/>
      <c r="M156"/>
      <c r="N156"/>
      <c r="O156"/>
      <c r="P156" s="432"/>
      <c r="Q156"/>
      <c r="R156"/>
      <c r="S156"/>
      <c r="T156"/>
    </row>
    <row r="157" spans="1:57" x14ac:dyDescent="0.25">
      <c r="C157"/>
      <c r="D157"/>
      <c r="E157"/>
      <c r="F157"/>
      <c r="I157"/>
      <c r="J157"/>
      <c r="K157"/>
      <c r="L157"/>
      <c r="M157"/>
      <c r="N157"/>
      <c r="O157"/>
      <c r="P157" s="432"/>
      <c r="Q157"/>
      <c r="R157"/>
      <c r="S157"/>
      <c r="T157"/>
    </row>
    <row r="158" spans="1:57" x14ac:dyDescent="0.25">
      <c r="A158" s="9" t="s">
        <v>46</v>
      </c>
      <c r="C158"/>
      <c r="D158"/>
      <c r="E158"/>
      <c r="F158"/>
      <c r="I158"/>
      <c r="J158"/>
      <c r="K158"/>
      <c r="L158"/>
      <c r="M158"/>
      <c r="N158"/>
      <c r="O158"/>
      <c r="P158" s="432"/>
      <c r="Q158"/>
      <c r="R158"/>
      <c r="S158"/>
      <c r="T158"/>
    </row>
    <row r="159" spans="1:57" s="18" customFormat="1" x14ac:dyDescent="0.25">
      <c r="A159" s="19" t="s">
        <v>0</v>
      </c>
      <c r="B159" s="19" t="s">
        <v>1</v>
      </c>
      <c r="C159" s="35" t="s">
        <v>2</v>
      </c>
      <c r="D159" s="27" t="s">
        <v>3</v>
      </c>
      <c r="E159" s="19" t="s">
        <v>4</v>
      </c>
      <c r="F159" s="19" t="s">
        <v>5</v>
      </c>
      <c r="G159" s="27" t="s">
        <v>6</v>
      </c>
      <c r="H159" s="27" t="s">
        <v>7</v>
      </c>
      <c r="I159" s="31" t="s">
        <v>8</v>
      </c>
      <c r="J159" s="27" t="s">
        <v>9</v>
      </c>
      <c r="K159" s="27" t="s">
        <v>10</v>
      </c>
      <c r="L159" s="27" t="s">
        <v>11</v>
      </c>
      <c r="M159" s="39" t="s">
        <v>12</v>
      </c>
      <c r="N159" s="42" t="s">
        <v>13</v>
      </c>
      <c r="O159" s="46" t="s">
        <v>14</v>
      </c>
      <c r="P159" s="46" t="s">
        <v>15</v>
      </c>
      <c r="Q159" s="27" t="s">
        <v>16</v>
      </c>
      <c r="R159" s="50" t="s">
        <v>17</v>
      </c>
      <c r="S159" s="20" t="s">
        <v>18</v>
      </c>
      <c r="T159" s="19" t="s">
        <v>19</v>
      </c>
      <c r="U159" s="19" t="s">
        <v>20</v>
      </c>
      <c r="V159" s="19" t="s">
        <v>21</v>
      </c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</row>
    <row r="160" spans="1:57" s="475" customFormat="1" x14ac:dyDescent="0.25">
      <c r="A160" s="475" t="s">
        <v>174</v>
      </c>
      <c r="B160" s="475" t="s">
        <v>175</v>
      </c>
      <c r="C160" s="479">
        <v>43969</v>
      </c>
      <c r="D160" s="477">
        <v>144900</v>
      </c>
      <c r="E160" s="475" t="s">
        <v>22</v>
      </c>
      <c r="F160" s="475" t="s">
        <v>122</v>
      </c>
      <c r="G160" s="477">
        <v>144900</v>
      </c>
      <c r="H160" s="477">
        <v>72650</v>
      </c>
      <c r="I160" s="478">
        <v>50.14</v>
      </c>
      <c r="J160" s="477">
        <v>145346</v>
      </c>
      <c r="K160" s="477">
        <v>29294</v>
      </c>
      <c r="L160" s="477">
        <v>29740</v>
      </c>
      <c r="M160" s="480">
        <v>0</v>
      </c>
      <c r="N160" s="481">
        <v>0</v>
      </c>
      <c r="O160" s="55">
        <v>9.61</v>
      </c>
      <c r="P160" s="482">
        <v>9.61</v>
      </c>
      <c r="Q160" s="477">
        <v>3048</v>
      </c>
      <c r="R160" s="483">
        <v>7.0000000000000007E-2</v>
      </c>
      <c r="S160" s="476">
        <v>4</v>
      </c>
      <c r="T160" s="475">
        <v>2020003106</v>
      </c>
      <c r="V160" s="475" t="s">
        <v>56</v>
      </c>
    </row>
    <row r="161" spans="1:57" s="475" customFormat="1" x14ac:dyDescent="0.25">
      <c r="A161" s="475" t="s">
        <v>105</v>
      </c>
      <c r="B161" s="475" t="s">
        <v>106</v>
      </c>
      <c r="C161" s="479">
        <v>43887</v>
      </c>
      <c r="D161" s="477">
        <v>120000</v>
      </c>
      <c r="E161" s="475" t="s">
        <v>22</v>
      </c>
      <c r="F161" s="475" t="s">
        <v>122</v>
      </c>
      <c r="G161" s="477">
        <v>120000</v>
      </c>
      <c r="H161" s="477">
        <v>56150</v>
      </c>
      <c r="I161" s="478">
        <v>46.79</v>
      </c>
      <c r="J161" s="477">
        <v>112319</v>
      </c>
      <c r="K161" s="477">
        <v>37681</v>
      </c>
      <c r="L161" s="477">
        <v>30000</v>
      </c>
      <c r="M161" s="480">
        <v>0</v>
      </c>
      <c r="N161" s="481">
        <v>0</v>
      </c>
      <c r="O161" s="55">
        <v>10</v>
      </c>
      <c r="P161" s="482">
        <v>10</v>
      </c>
      <c r="Q161" s="477">
        <v>3768</v>
      </c>
      <c r="R161" s="483">
        <v>0.09</v>
      </c>
      <c r="S161" s="476">
        <v>4</v>
      </c>
      <c r="T161" s="475">
        <v>2020002629</v>
      </c>
      <c r="V161" s="475" t="s">
        <v>56</v>
      </c>
    </row>
    <row r="162" spans="1:57" s="475" customFormat="1" x14ac:dyDescent="0.25">
      <c r="A162" s="475" t="s">
        <v>176</v>
      </c>
      <c r="B162" s="475" t="s">
        <v>177</v>
      </c>
      <c r="C162" s="479">
        <v>44103</v>
      </c>
      <c r="D162" s="477">
        <v>23500</v>
      </c>
      <c r="E162" s="475" t="s">
        <v>22</v>
      </c>
      <c r="F162" s="475" t="s">
        <v>122</v>
      </c>
      <c r="G162" s="477">
        <v>23500</v>
      </c>
      <c r="H162" s="477">
        <v>15000</v>
      </c>
      <c r="I162" s="478">
        <v>63.83</v>
      </c>
      <c r="J162" s="477">
        <v>30000</v>
      </c>
      <c r="K162" s="477">
        <v>23500</v>
      </c>
      <c r="L162" s="477">
        <v>30000</v>
      </c>
      <c r="M162" s="480">
        <v>0</v>
      </c>
      <c r="N162" s="481">
        <v>0</v>
      </c>
      <c r="O162" s="55">
        <v>10</v>
      </c>
      <c r="P162" s="482">
        <v>10</v>
      </c>
      <c r="Q162" s="477">
        <v>2350</v>
      </c>
      <c r="R162" s="483">
        <v>0.05</v>
      </c>
      <c r="S162" s="476">
        <v>4</v>
      </c>
      <c r="T162" s="475">
        <v>2020005749</v>
      </c>
      <c r="V162" s="475" t="s">
        <v>56</v>
      </c>
    </row>
    <row r="163" spans="1:57" s="254" customFormat="1" x14ac:dyDescent="0.25">
      <c r="A163" s="254" t="s">
        <v>82</v>
      </c>
      <c r="B163" s="254" t="s">
        <v>83</v>
      </c>
      <c r="C163" s="258">
        <v>43775</v>
      </c>
      <c r="D163" s="256">
        <v>23000</v>
      </c>
      <c r="E163" s="254" t="s">
        <v>84</v>
      </c>
      <c r="F163" s="254" t="s">
        <v>23</v>
      </c>
      <c r="G163" s="256">
        <v>23000</v>
      </c>
      <c r="H163" s="256">
        <v>15500</v>
      </c>
      <c r="I163" s="257">
        <f t="shared" ref="I163" si="6">H163/G163*100</f>
        <v>67.391304347826093</v>
      </c>
      <c r="J163" s="256">
        <v>31000</v>
      </c>
      <c r="K163" s="256">
        <f>G163-0</f>
        <v>23000</v>
      </c>
      <c r="L163" s="256">
        <v>31000</v>
      </c>
      <c r="M163" s="259">
        <v>0</v>
      </c>
      <c r="N163" s="260">
        <v>0</v>
      </c>
      <c r="O163" s="55">
        <v>10</v>
      </c>
      <c r="P163" s="440">
        <v>10</v>
      </c>
      <c r="Q163" s="256">
        <f>K163/O163</f>
        <v>2300</v>
      </c>
      <c r="R163" s="262">
        <f>K163/O163/43560</f>
        <v>5.2800734618916434E-2</v>
      </c>
      <c r="S163" s="255" t="s">
        <v>57</v>
      </c>
      <c r="T163" s="254">
        <v>2019006444</v>
      </c>
      <c r="V163" s="254" t="s">
        <v>74</v>
      </c>
    </row>
    <row r="164" spans="1:57" s="432" customFormat="1" ht="15.75" thickBot="1" x14ac:dyDescent="0.3">
      <c r="A164" s="432" t="s">
        <v>156</v>
      </c>
      <c r="B164" s="432" t="s">
        <v>157</v>
      </c>
      <c r="C164" s="436">
        <v>44284</v>
      </c>
      <c r="D164" s="434">
        <v>134000</v>
      </c>
      <c r="E164" s="432" t="s">
        <v>22</v>
      </c>
      <c r="F164" s="432" t="s">
        <v>122</v>
      </c>
      <c r="G164" s="434">
        <v>129000</v>
      </c>
      <c r="H164" s="434">
        <v>64900</v>
      </c>
      <c r="I164" s="435">
        <v>50.31</v>
      </c>
      <c r="J164" s="434">
        <v>129803</v>
      </c>
      <c r="K164" s="434">
        <v>26077</v>
      </c>
      <c r="L164" s="434">
        <v>26880</v>
      </c>
      <c r="M164" s="437">
        <v>0</v>
      </c>
      <c r="N164" s="438">
        <v>0</v>
      </c>
      <c r="O164" s="55">
        <v>9.1</v>
      </c>
      <c r="P164" s="440">
        <v>9.1</v>
      </c>
      <c r="Q164" s="434">
        <v>2866</v>
      </c>
      <c r="R164" s="444">
        <v>7.0000000000000007E-2</v>
      </c>
      <c r="S164" s="433">
        <v>11</v>
      </c>
      <c r="T164" s="432">
        <v>2021001942</v>
      </c>
      <c r="V164" s="432" t="s">
        <v>74</v>
      </c>
    </row>
    <row r="165" spans="1:57" s="18" customFormat="1" ht="15.75" thickTop="1" x14ac:dyDescent="0.25">
      <c r="A165" s="21"/>
      <c r="B165" s="21"/>
      <c r="C165" s="36" t="s">
        <v>25</v>
      </c>
      <c r="D165" s="28">
        <f>+SUM(D160:D164)</f>
        <v>445400</v>
      </c>
      <c r="E165" s="21"/>
      <c r="F165" s="21"/>
      <c r="G165" s="28">
        <f>+SUM(G160:G164)</f>
        <v>440400</v>
      </c>
      <c r="H165" s="28">
        <f>+SUM(H160:H164)</f>
        <v>224200</v>
      </c>
      <c r="I165" s="32"/>
      <c r="J165" s="28">
        <f>+SUM(J160:J164)</f>
        <v>448468</v>
      </c>
      <c r="K165" s="28">
        <f>+SUM(K160:K164)</f>
        <v>139552</v>
      </c>
      <c r="L165" s="28">
        <f>+SUM(L160:L164)</f>
        <v>147620</v>
      </c>
      <c r="M165" s="40">
        <f>+SUM(M160:M164)</f>
        <v>0</v>
      </c>
      <c r="N165" s="43"/>
      <c r="O165" s="47">
        <f>+SUM(O160:O164)</f>
        <v>48.71</v>
      </c>
      <c r="P165" s="441">
        <f>+SUM(P160:P164)</f>
        <v>48.71</v>
      </c>
      <c r="Q165" s="28"/>
      <c r="R165" s="51"/>
      <c r="S165" s="22"/>
      <c r="T165" s="21"/>
      <c r="U165" s="21"/>
      <c r="V165" s="21"/>
    </row>
    <row r="166" spans="1:57" s="18" customFormat="1" x14ac:dyDescent="0.25">
      <c r="A166" s="23"/>
      <c r="B166" s="23"/>
      <c r="C166" s="37"/>
      <c r="D166" s="29"/>
      <c r="E166" s="23"/>
      <c r="F166" s="23"/>
      <c r="G166" s="29"/>
      <c r="H166" s="29" t="s">
        <v>26</v>
      </c>
      <c r="I166" s="33">
        <f>H165/G165*100</f>
        <v>50.908265213442327</v>
      </c>
      <c r="J166" s="29"/>
      <c r="K166" s="29"/>
      <c r="L166" s="29" t="s">
        <v>27</v>
      </c>
      <c r="M166" s="41"/>
      <c r="N166" s="44"/>
      <c r="O166" s="48" t="s">
        <v>27</v>
      </c>
      <c r="P166" s="442"/>
      <c r="Q166" s="29" t="s">
        <v>27</v>
      </c>
      <c r="R166" s="52"/>
      <c r="S166" s="24"/>
      <c r="T166" s="23"/>
      <c r="U166" s="23"/>
      <c r="V166" s="23"/>
    </row>
    <row r="167" spans="1:57" s="18" customFormat="1" x14ac:dyDescent="0.25">
      <c r="A167" s="25"/>
      <c r="B167" s="25"/>
      <c r="C167" s="38"/>
      <c r="D167" s="30"/>
      <c r="E167" s="25"/>
      <c r="F167" s="25"/>
      <c r="G167" s="30"/>
      <c r="H167" s="30" t="s">
        <v>28</v>
      </c>
      <c r="I167" s="34">
        <f>STDEV(I160:I164)</f>
        <v>9.2484728182927913</v>
      </c>
      <c r="J167" s="30"/>
      <c r="K167" s="30"/>
      <c r="L167" s="30" t="s">
        <v>29</v>
      </c>
      <c r="M167" s="54" t="e">
        <f>K165/M165</f>
        <v>#DIV/0!</v>
      </c>
      <c r="N167" s="45"/>
      <c r="O167" s="49" t="s">
        <v>30</v>
      </c>
      <c r="P167" s="443">
        <f>K165/O165</f>
        <v>2864.9558612194619</v>
      </c>
      <c r="Q167" s="30" t="s">
        <v>31</v>
      </c>
      <c r="R167" s="53">
        <f>K165/O165/43560</f>
        <v>6.5770336575286081E-2</v>
      </c>
      <c r="S167" s="26"/>
      <c r="T167" s="25"/>
      <c r="U167" s="25"/>
      <c r="V167" s="25"/>
    </row>
    <row r="168" spans="1:57" s="178" customFormat="1" x14ac:dyDescent="0.25">
      <c r="A168" s="182"/>
      <c r="B168" s="182"/>
      <c r="C168" s="190"/>
      <c r="D168" s="185"/>
      <c r="E168" s="182"/>
      <c r="F168" s="182"/>
      <c r="G168" s="185"/>
      <c r="H168" s="185"/>
      <c r="I168" s="188"/>
      <c r="J168" s="185"/>
      <c r="K168" s="185"/>
      <c r="L168" s="185"/>
      <c r="M168" s="93"/>
      <c r="N168" s="193"/>
      <c r="O168" s="195"/>
      <c r="P168" s="442"/>
      <c r="Q168" s="185"/>
      <c r="R168" s="197"/>
      <c r="S168" s="183"/>
      <c r="T168" s="182"/>
      <c r="U168" s="182"/>
      <c r="V168" s="182"/>
    </row>
    <row r="169" spans="1:57" s="178" customFormat="1" x14ac:dyDescent="0.25">
      <c r="C169" s="189"/>
      <c r="D169" s="184"/>
      <c r="G169" s="184"/>
      <c r="H169" s="184"/>
      <c r="I169" s="187"/>
      <c r="J169" s="184"/>
      <c r="K169" s="184"/>
      <c r="L169" s="184"/>
      <c r="M169" s="191"/>
      <c r="N169" s="192"/>
      <c r="O169" s="55"/>
      <c r="P169" s="440"/>
      <c r="Q169" s="184"/>
      <c r="R169" s="196"/>
      <c r="S169" s="181"/>
    </row>
    <row r="170" spans="1:57" s="164" customFormat="1" x14ac:dyDescent="0.25">
      <c r="P170" s="432"/>
      <c r="U170" s="172"/>
      <c r="V170" s="165"/>
    </row>
    <row r="171" spans="1:57" s="178" customFormat="1" x14ac:dyDescent="0.25">
      <c r="P171" s="432"/>
      <c r="U171" s="194"/>
      <c r="V171" s="180"/>
    </row>
    <row r="172" spans="1:57" x14ac:dyDescent="0.25">
      <c r="A172" s="9" t="s">
        <v>47</v>
      </c>
      <c r="C172"/>
      <c r="D172"/>
      <c r="E172"/>
      <c r="F172"/>
      <c r="I172"/>
      <c r="J172"/>
      <c r="K172"/>
      <c r="L172"/>
      <c r="M172"/>
      <c r="N172"/>
      <c r="O172"/>
      <c r="P172" s="432"/>
      <c r="Q172"/>
      <c r="R172"/>
      <c r="S172"/>
      <c r="T172"/>
    </row>
    <row r="173" spans="1:57" s="95" customFormat="1" x14ac:dyDescent="0.25">
      <c r="A173" s="96" t="s">
        <v>0</v>
      </c>
      <c r="B173" s="96" t="s">
        <v>1</v>
      </c>
      <c r="C173" s="112" t="s">
        <v>2</v>
      </c>
      <c r="D173" s="105" t="s">
        <v>3</v>
      </c>
      <c r="E173" s="96" t="s">
        <v>4</v>
      </c>
      <c r="F173" s="96" t="s">
        <v>5</v>
      </c>
      <c r="G173" s="105" t="s">
        <v>6</v>
      </c>
      <c r="H173" s="105" t="s">
        <v>7</v>
      </c>
      <c r="I173" s="109" t="s">
        <v>8</v>
      </c>
      <c r="J173" s="105" t="s">
        <v>9</v>
      </c>
      <c r="K173" s="105" t="s">
        <v>10</v>
      </c>
      <c r="L173" s="105" t="s">
        <v>11</v>
      </c>
      <c r="M173" s="116" t="s">
        <v>12</v>
      </c>
      <c r="N173" s="120" t="s">
        <v>13</v>
      </c>
      <c r="O173" s="124" t="s">
        <v>14</v>
      </c>
      <c r="P173" s="439" t="s">
        <v>15</v>
      </c>
      <c r="Q173" s="105" t="s">
        <v>16</v>
      </c>
      <c r="R173" s="128" t="s">
        <v>17</v>
      </c>
      <c r="S173" s="98" t="s">
        <v>18</v>
      </c>
      <c r="T173" s="96" t="s">
        <v>19</v>
      </c>
      <c r="U173" s="96" t="s">
        <v>20</v>
      </c>
      <c r="V173" s="96" t="s">
        <v>21</v>
      </c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</row>
    <row r="174" spans="1:57" s="164" customFormat="1" x14ac:dyDescent="0.25">
      <c r="A174" s="164" t="s">
        <v>178</v>
      </c>
      <c r="B174" s="164" t="s">
        <v>179</v>
      </c>
      <c r="C174" s="169">
        <v>44158</v>
      </c>
      <c r="D174" s="167">
        <v>109000</v>
      </c>
      <c r="E174" s="164" t="s">
        <v>135</v>
      </c>
      <c r="F174" s="164" t="s">
        <v>122</v>
      </c>
      <c r="G174" s="167">
        <v>109000</v>
      </c>
      <c r="H174" s="167">
        <v>32900</v>
      </c>
      <c r="I174" s="168">
        <v>30.18</v>
      </c>
      <c r="J174" s="167">
        <v>65795</v>
      </c>
      <c r="K174" s="167">
        <v>81360</v>
      </c>
      <c r="L174" s="167">
        <v>38155</v>
      </c>
      <c r="M174" s="170">
        <v>0</v>
      </c>
      <c r="N174" s="171">
        <v>0</v>
      </c>
      <c r="O174" s="55">
        <v>18.43</v>
      </c>
      <c r="P174" s="172">
        <v>18.43</v>
      </c>
      <c r="Q174" s="167">
        <v>4415</v>
      </c>
      <c r="R174" s="173">
        <v>0.1</v>
      </c>
      <c r="S174" s="166">
        <v>4</v>
      </c>
      <c r="T174" s="164">
        <v>2020007292</v>
      </c>
      <c r="V174" s="164" t="s">
        <v>56</v>
      </c>
    </row>
    <row r="175" spans="1:57" s="140" customFormat="1" ht="15.75" thickBot="1" x14ac:dyDescent="0.3">
      <c r="C175" s="143"/>
      <c r="D175" s="144"/>
      <c r="G175" s="144"/>
      <c r="H175" s="144"/>
      <c r="I175" s="145"/>
      <c r="J175" s="144"/>
      <c r="K175" s="144"/>
      <c r="L175" s="144"/>
      <c r="M175" s="146"/>
      <c r="N175" s="147"/>
      <c r="O175" s="148"/>
      <c r="P175" s="141"/>
      <c r="Q175" s="144"/>
      <c r="R175" s="149"/>
      <c r="S175" s="150"/>
      <c r="W175" s="94"/>
    </row>
    <row r="176" spans="1:57" ht="15.75" thickTop="1" x14ac:dyDescent="0.25">
      <c r="C176" s="9" t="s">
        <v>25</v>
      </c>
      <c r="D176" s="151">
        <f>+SUM(D174:D175)</f>
        <v>109000</v>
      </c>
      <c r="E176"/>
      <c r="F176"/>
      <c r="G176" s="151">
        <f>+SUM(G174:G175)</f>
        <v>109000</v>
      </c>
      <c r="H176" s="151">
        <f>+SUM(H174:H175)</f>
        <v>32900</v>
      </c>
      <c r="I176"/>
      <c r="J176" s="151">
        <f>+SUM(J174:J175)</f>
        <v>65795</v>
      </c>
      <c r="K176" s="151">
        <f>+SUM(K174:K175)</f>
        <v>81360</v>
      </c>
      <c r="L176" s="151">
        <f>+SUM(L174:L175)</f>
        <v>38155</v>
      </c>
      <c r="M176" s="155" t="e">
        <f>+SUM(#REF!)</f>
        <v>#REF!</v>
      </c>
      <c r="N176"/>
      <c r="O176" s="55">
        <f>+SUM(O174:O175)</f>
        <v>18.43</v>
      </c>
      <c r="P176" s="55">
        <f>+SUM(P174:P175)</f>
        <v>18.43</v>
      </c>
      <c r="Q176"/>
      <c r="R176"/>
      <c r="S176"/>
      <c r="T176"/>
    </row>
    <row r="177" spans="1:57" x14ac:dyDescent="0.25">
      <c r="C177"/>
      <c r="D177"/>
      <c r="E177"/>
      <c r="F177"/>
      <c r="H177" s="108" t="s">
        <v>26</v>
      </c>
      <c r="I177" s="154">
        <f>H176/G176*100</f>
        <v>30.183486238532108</v>
      </c>
      <c r="J177"/>
      <c r="K177"/>
      <c r="L177" s="108" t="s">
        <v>27</v>
      </c>
      <c r="M177"/>
      <c r="N177"/>
      <c r="O177" s="127" t="s">
        <v>27</v>
      </c>
      <c r="P177" s="432"/>
      <c r="Q177" s="108" t="s">
        <v>27</v>
      </c>
      <c r="R177"/>
      <c r="S177"/>
      <c r="T177"/>
    </row>
    <row r="178" spans="1:57" s="156" customFormat="1" x14ac:dyDescent="0.25">
      <c r="H178" s="30" t="s">
        <v>28</v>
      </c>
      <c r="I178" s="157" t="e">
        <f>STDEV(I174:I175)</f>
        <v>#DIV/0!</v>
      </c>
      <c r="L178" s="30" t="s">
        <v>29</v>
      </c>
      <c r="M178" s="162" t="e">
        <f>K176/M176</f>
        <v>#REF!</v>
      </c>
      <c r="O178" s="49" t="s">
        <v>30</v>
      </c>
      <c r="P178" s="158">
        <f>K176/O176</f>
        <v>4414.5415084102005</v>
      </c>
      <c r="Q178" s="30" t="s">
        <v>31</v>
      </c>
      <c r="R178" s="158">
        <f>K176/O176/43560</f>
        <v>0.10134392810859046</v>
      </c>
      <c r="U178" s="160"/>
      <c r="V178" s="161"/>
      <c r="W178" s="94"/>
    </row>
    <row r="179" spans="1:57" s="94" customFormat="1" x14ac:dyDescent="0.25">
      <c r="H179" s="185"/>
      <c r="I179" s="174"/>
      <c r="L179" s="185"/>
      <c r="M179" s="200"/>
      <c r="O179" s="195"/>
      <c r="P179" s="175"/>
      <c r="Q179" s="185"/>
      <c r="R179" s="175"/>
      <c r="U179" s="137"/>
      <c r="V179" s="176"/>
    </row>
    <row r="180" spans="1:57" s="95" customFormat="1" x14ac:dyDescent="0.25">
      <c r="U180" s="125"/>
      <c r="V180" s="99"/>
    </row>
    <row r="181" spans="1:57" x14ac:dyDescent="0.25">
      <c r="A181" s="9" t="s">
        <v>48</v>
      </c>
      <c r="C181"/>
      <c r="D181"/>
      <c r="E181"/>
      <c r="F181"/>
      <c r="I181"/>
      <c r="J181"/>
      <c r="K181"/>
      <c r="L181"/>
      <c r="M181"/>
      <c r="N181"/>
      <c r="O181"/>
      <c r="P181" s="94"/>
      <c r="Q181"/>
      <c r="R181"/>
      <c r="S181"/>
      <c r="T181"/>
    </row>
    <row r="182" spans="1:57" s="18" customFormat="1" x14ac:dyDescent="0.25">
      <c r="A182" s="19" t="s">
        <v>0</v>
      </c>
      <c r="B182" s="19" t="s">
        <v>1</v>
      </c>
      <c r="C182" s="35" t="s">
        <v>2</v>
      </c>
      <c r="D182" s="27" t="s">
        <v>3</v>
      </c>
      <c r="E182" s="19" t="s">
        <v>4</v>
      </c>
      <c r="F182" s="19" t="s">
        <v>5</v>
      </c>
      <c r="G182" s="27" t="s">
        <v>6</v>
      </c>
      <c r="H182" s="27" t="s">
        <v>7</v>
      </c>
      <c r="I182" s="31" t="s">
        <v>8</v>
      </c>
      <c r="J182" s="27" t="s">
        <v>9</v>
      </c>
      <c r="K182" s="27" t="s">
        <v>10</v>
      </c>
      <c r="L182" s="27" t="s">
        <v>11</v>
      </c>
      <c r="M182" s="39" t="s">
        <v>12</v>
      </c>
      <c r="N182" s="42" t="s">
        <v>13</v>
      </c>
      <c r="O182" s="46" t="s">
        <v>14</v>
      </c>
      <c r="P182" s="439" t="s">
        <v>15</v>
      </c>
      <c r="Q182" s="27" t="s">
        <v>16</v>
      </c>
      <c r="R182" s="50" t="s">
        <v>17</v>
      </c>
      <c r="S182" s="20" t="s">
        <v>18</v>
      </c>
      <c r="T182" s="19" t="s">
        <v>19</v>
      </c>
      <c r="U182" s="19" t="s">
        <v>20</v>
      </c>
      <c r="V182" s="19" t="s">
        <v>21</v>
      </c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</row>
    <row r="183" spans="1:57" s="164" customFormat="1" x14ac:dyDescent="0.25">
      <c r="A183" s="164" t="s">
        <v>67</v>
      </c>
      <c r="B183" s="164" t="s">
        <v>68</v>
      </c>
      <c r="C183" s="169">
        <v>43550</v>
      </c>
      <c r="D183" s="167">
        <v>172000</v>
      </c>
      <c r="E183" s="164" t="s">
        <v>22</v>
      </c>
      <c r="F183" s="164" t="s">
        <v>59</v>
      </c>
      <c r="G183" s="167">
        <v>172000</v>
      </c>
      <c r="H183" s="167">
        <v>89200</v>
      </c>
      <c r="I183" s="168">
        <v>51.86</v>
      </c>
      <c r="J183" s="167">
        <v>178296</v>
      </c>
      <c r="K183" s="167">
        <v>40704</v>
      </c>
      <c r="L183" s="167">
        <v>47000</v>
      </c>
      <c r="M183" s="170">
        <v>0</v>
      </c>
      <c r="N183" s="171">
        <v>0</v>
      </c>
      <c r="O183" s="55">
        <v>20</v>
      </c>
      <c r="P183" s="440">
        <v>5</v>
      </c>
      <c r="Q183" s="167">
        <v>2035</v>
      </c>
      <c r="R183" s="173">
        <v>0.05</v>
      </c>
      <c r="S183" s="166">
        <v>11</v>
      </c>
      <c r="T183" s="164">
        <v>2019001856</v>
      </c>
      <c r="U183" s="164" t="s">
        <v>69</v>
      </c>
      <c r="V183" s="164" t="s">
        <v>64</v>
      </c>
    </row>
    <row r="184" spans="1:57" s="447" customFormat="1" x14ac:dyDescent="0.25">
      <c r="A184" s="447" t="s">
        <v>161</v>
      </c>
      <c r="B184" s="447" t="s">
        <v>162</v>
      </c>
      <c r="C184" s="454">
        <v>44166</v>
      </c>
      <c r="D184" s="450">
        <v>250000</v>
      </c>
      <c r="E184" s="447" t="s">
        <v>22</v>
      </c>
      <c r="F184" s="447" t="s">
        <v>137</v>
      </c>
      <c r="G184" s="450">
        <v>250000</v>
      </c>
      <c r="H184" s="450">
        <v>108600</v>
      </c>
      <c r="I184" s="453">
        <v>43.44</v>
      </c>
      <c r="J184" s="450">
        <v>217120</v>
      </c>
      <c r="K184" s="450">
        <v>87006</v>
      </c>
      <c r="L184" s="450">
        <v>54126</v>
      </c>
      <c r="M184" s="455">
        <v>0</v>
      </c>
      <c r="N184" s="456">
        <v>0</v>
      </c>
      <c r="O184" s="55">
        <v>20.100000000000001</v>
      </c>
      <c r="P184" s="457">
        <v>10.050000000000001</v>
      </c>
      <c r="Q184" s="450">
        <v>4329</v>
      </c>
      <c r="R184" s="460">
        <v>0.1</v>
      </c>
      <c r="S184" s="449">
        <v>11</v>
      </c>
      <c r="T184" s="447">
        <v>2020007281</v>
      </c>
      <c r="U184" s="447" t="s">
        <v>163</v>
      </c>
      <c r="V184" s="447" t="s">
        <v>74</v>
      </c>
    </row>
    <row r="185" spans="1:57" s="254" customFormat="1" x14ac:dyDescent="0.25">
      <c r="A185" s="254" t="s">
        <v>108</v>
      </c>
      <c r="B185" s="254" t="s">
        <v>55</v>
      </c>
      <c r="C185" s="258">
        <v>43619</v>
      </c>
      <c r="D185" s="256">
        <v>37500</v>
      </c>
      <c r="E185" s="254" t="s">
        <v>22</v>
      </c>
      <c r="F185" s="254" t="s">
        <v>122</v>
      </c>
      <c r="G185" s="256">
        <v>37500</v>
      </c>
      <c r="H185" s="256">
        <v>20000</v>
      </c>
      <c r="I185" s="257">
        <v>53.33</v>
      </c>
      <c r="J185" s="256">
        <v>40000</v>
      </c>
      <c r="K185" s="256">
        <v>37500</v>
      </c>
      <c r="L185" s="256">
        <v>40000</v>
      </c>
      <c r="M185" s="259">
        <v>0</v>
      </c>
      <c r="N185" s="260">
        <v>0</v>
      </c>
      <c r="O185" s="55">
        <v>20</v>
      </c>
      <c r="P185" s="440">
        <v>20</v>
      </c>
      <c r="Q185" s="256">
        <v>1875</v>
      </c>
      <c r="R185" s="262">
        <v>0.04</v>
      </c>
      <c r="S185" s="255">
        <v>4</v>
      </c>
      <c r="T185" s="254">
        <v>2019003130</v>
      </c>
      <c r="V185" s="254" t="s">
        <v>56</v>
      </c>
    </row>
    <row r="186" spans="1:57" s="164" customFormat="1" ht="15.75" thickBot="1" x14ac:dyDescent="0.3">
      <c r="A186" s="164" t="s">
        <v>107</v>
      </c>
      <c r="B186" s="164" t="s">
        <v>24</v>
      </c>
      <c r="C186" s="169">
        <v>43747</v>
      </c>
      <c r="D186" s="167">
        <v>38000</v>
      </c>
      <c r="E186" s="164" t="s">
        <v>22</v>
      </c>
      <c r="F186" s="164" t="s">
        <v>23</v>
      </c>
      <c r="G186" s="167">
        <v>38000</v>
      </c>
      <c r="H186" s="167">
        <v>21000</v>
      </c>
      <c r="I186" s="168">
        <v>55.26</v>
      </c>
      <c r="J186" s="167">
        <v>42000</v>
      </c>
      <c r="K186" s="167">
        <v>38000</v>
      </c>
      <c r="L186" s="167">
        <v>42000</v>
      </c>
      <c r="M186" s="170">
        <v>0</v>
      </c>
      <c r="N186" s="171">
        <v>0</v>
      </c>
      <c r="O186" s="55">
        <v>20</v>
      </c>
      <c r="P186" s="172">
        <v>20</v>
      </c>
      <c r="Q186" s="167">
        <v>1900</v>
      </c>
      <c r="R186" s="173">
        <v>0.04</v>
      </c>
      <c r="S186" s="166">
        <v>4</v>
      </c>
      <c r="T186" s="164">
        <v>2019005777</v>
      </c>
      <c r="V186" s="164" t="s">
        <v>56</v>
      </c>
    </row>
    <row r="187" spans="1:57" s="18" customFormat="1" ht="15.75" thickTop="1" x14ac:dyDescent="0.25">
      <c r="A187" s="21"/>
      <c r="B187" s="21"/>
      <c r="C187" s="36" t="s">
        <v>25</v>
      </c>
      <c r="D187" s="28">
        <f>+SUM(D183:D186)</f>
        <v>497500</v>
      </c>
      <c r="E187" s="21"/>
      <c r="F187" s="21"/>
      <c r="G187" s="28">
        <f>+SUM(G183:G186)</f>
        <v>497500</v>
      </c>
      <c r="H187" s="28">
        <f>+SUM(H183:H186)</f>
        <v>238800</v>
      </c>
      <c r="I187" s="32"/>
      <c r="J187" s="28">
        <f>+SUM(J183:J186)</f>
        <v>477416</v>
      </c>
      <c r="K187" s="28">
        <f>+SUM(K183:K186)</f>
        <v>203210</v>
      </c>
      <c r="L187" s="28">
        <f>+SUM(L183:L186)</f>
        <v>183126</v>
      </c>
      <c r="M187" s="40">
        <f>+SUM(M183:M186)</f>
        <v>0</v>
      </c>
      <c r="N187" s="43"/>
      <c r="O187" s="47">
        <f>+SUM(O183:O186)</f>
        <v>80.099999999999994</v>
      </c>
      <c r="P187" s="441">
        <f>+SUM(P183:P186)</f>
        <v>55.05</v>
      </c>
      <c r="Q187" s="28"/>
      <c r="R187" s="51"/>
      <c r="S187" s="22"/>
      <c r="T187" s="21"/>
      <c r="U187" s="21"/>
      <c r="V187" s="21"/>
    </row>
    <row r="188" spans="1:57" s="18" customFormat="1" x14ac:dyDescent="0.25">
      <c r="A188" s="23"/>
      <c r="B188" s="23"/>
      <c r="C188" s="37"/>
      <c r="D188" s="29"/>
      <c r="E188" s="23"/>
      <c r="F188" s="23"/>
      <c r="G188" s="29"/>
      <c r="H188" s="29" t="s">
        <v>26</v>
      </c>
      <c r="I188" s="33">
        <f>H187/G187*100</f>
        <v>48</v>
      </c>
      <c r="J188" s="29"/>
      <c r="K188" s="29"/>
      <c r="L188" s="29" t="s">
        <v>27</v>
      </c>
      <c r="M188" s="41"/>
      <c r="N188" s="44"/>
      <c r="O188" s="48" t="s">
        <v>27</v>
      </c>
      <c r="P188" s="442"/>
      <c r="Q188" s="29" t="s">
        <v>27</v>
      </c>
      <c r="R188" s="52"/>
      <c r="S188" s="24"/>
      <c r="T188" s="23"/>
      <c r="U188" s="23"/>
      <c r="V188" s="23"/>
    </row>
    <row r="189" spans="1:57" s="18" customFormat="1" x14ac:dyDescent="0.25">
      <c r="A189" s="25"/>
      <c r="B189" s="25"/>
      <c r="C189" s="38"/>
      <c r="D189" s="30"/>
      <c r="E189" s="25"/>
      <c r="F189" s="25"/>
      <c r="G189" s="30"/>
      <c r="H189" s="30" t="s">
        <v>28</v>
      </c>
      <c r="I189" s="34">
        <f>STDEV(I183:I186)</f>
        <v>5.211099532088534</v>
      </c>
      <c r="J189" s="30"/>
      <c r="K189" s="30"/>
      <c r="L189" s="30" t="s">
        <v>29</v>
      </c>
      <c r="M189" s="54" t="e">
        <f>K187/M187</f>
        <v>#DIV/0!</v>
      </c>
      <c r="N189" s="45"/>
      <c r="O189" s="49" t="s">
        <v>30</v>
      </c>
      <c r="P189" s="443">
        <f>K187/O187</f>
        <v>2536.9538077403249</v>
      </c>
      <c r="Q189" s="30" t="s">
        <v>31</v>
      </c>
      <c r="R189" s="53">
        <f>K187/O187/43560</f>
        <v>5.8240445540411502E-2</v>
      </c>
      <c r="S189" s="26"/>
      <c r="T189" s="25"/>
      <c r="U189" s="25"/>
      <c r="V189" s="25"/>
    </row>
    <row r="190" spans="1:57" x14ac:dyDescent="0.25">
      <c r="A190" s="10"/>
      <c r="C190"/>
      <c r="D190"/>
      <c r="E190"/>
      <c r="F190"/>
      <c r="I190"/>
      <c r="J190"/>
      <c r="K190"/>
      <c r="L190"/>
      <c r="M190"/>
      <c r="N190"/>
      <c r="O190"/>
      <c r="P190" s="432"/>
      <c r="Q190"/>
      <c r="R190"/>
      <c r="S190"/>
      <c r="T190"/>
    </row>
    <row r="191" spans="1:57" x14ac:dyDescent="0.25">
      <c r="A191" s="10"/>
      <c r="C191"/>
      <c r="D191"/>
      <c r="E191"/>
      <c r="F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57" x14ac:dyDescent="0.25">
      <c r="C192"/>
      <c r="D192"/>
      <c r="E192"/>
      <c r="F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57" x14ac:dyDescent="0.25">
      <c r="A193" s="9" t="s">
        <v>49</v>
      </c>
      <c r="C193"/>
      <c r="D193"/>
      <c r="E193"/>
      <c r="F193"/>
      <c r="I193"/>
      <c r="J193"/>
      <c r="K193"/>
      <c r="L193"/>
      <c r="M193"/>
      <c r="N193"/>
      <c r="O193"/>
      <c r="P193" s="432"/>
      <c r="Q193"/>
      <c r="R193"/>
      <c r="S193"/>
      <c r="T193"/>
    </row>
    <row r="194" spans="1:57" s="18" customFormat="1" x14ac:dyDescent="0.25">
      <c r="A194" s="19" t="s">
        <v>0</v>
      </c>
      <c r="B194" s="19" t="s">
        <v>1</v>
      </c>
      <c r="C194" s="35" t="s">
        <v>2</v>
      </c>
      <c r="D194" s="27" t="s">
        <v>3</v>
      </c>
      <c r="E194" s="19" t="s">
        <v>4</v>
      </c>
      <c r="F194" s="19" t="s">
        <v>5</v>
      </c>
      <c r="G194" s="27" t="s">
        <v>6</v>
      </c>
      <c r="H194" s="27" t="s">
        <v>7</v>
      </c>
      <c r="I194" s="31" t="s">
        <v>8</v>
      </c>
      <c r="J194" s="27" t="s">
        <v>9</v>
      </c>
      <c r="K194" s="27" t="s">
        <v>10</v>
      </c>
      <c r="L194" s="27" t="s">
        <v>11</v>
      </c>
      <c r="M194" s="39" t="s">
        <v>12</v>
      </c>
      <c r="N194" s="42" t="s">
        <v>13</v>
      </c>
      <c r="O194" s="46" t="s">
        <v>14</v>
      </c>
      <c r="P194" s="439" t="s">
        <v>15</v>
      </c>
      <c r="Q194" s="27" t="s">
        <v>16</v>
      </c>
      <c r="R194" s="50" t="s">
        <v>17</v>
      </c>
      <c r="S194" s="20" t="s">
        <v>18</v>
      </c>
      <c r="T194" s="19" t="s">
        <v>19</v>
      </c>
      <c r="U194" s="19" t="s">
        <v>20</v>
      </c>
      <c r="V194" s="19" t="s">
        <v>21</v>
      </c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</row>
    <row r="195" spans="1:57" s="164" customFormat="1" ht="15.75" thickBot="1" x14ac:dyDescent="0.3">
      <c r="C195" s="169"/>
      <c r="D195" s="167"/>
      <c r="G195" s="167"/>
      <c r="H195" s="167"/>
      <c r="I195" s="168"/>
      <c r="J195" s="167"/>
      <c r="K195" s="167"/>
      <c r="L195" s="167"/>
      <c r="M195" s="170"/>
      <c r="N195" s="171"/>
      <c r="O195" s="55"/>
      <c r="P195" s="440"/>
      <c r="Q195" s="167"/>
      <c r="R195" s="173"/>
      <c r="S195" s="166"/>
    </row>
    <row r="196" spans="1:57" s="18" customFormat="1" ht="15.75" thickTop="1" x14ac:dyDescent="0.25">
      <c r="A196" s="21"/>
      <c r="B196" s="21"/>
      <c r="C196" s="36" t="s">
        <v>25</v>
      </c>
      <c r="D196" s="28">
        <f>+SUM(D195:D195)</f>
        <v>0</v>
      </c>
      <c r="E196" s="21"/>
      <c r="F196" s="21"/>
      <c r="G196" s="28">
        <f>+SUM(G195:G195)</f>
        <v>0</v>
      </c>
      <c r="H196" s="28">
        <f>+SUM(H195:H195)</f>
        <v>0</v>
      </c>
      <c r="I196" s="32"/>
      <c r="J196" s="28">
        <f>+SUM(J195:J195)</f>
        <v>0</v>
      </c>
      <c r="K196" s="28">
        <f>+SUM(K195:K195)</f>
        <v>0</v>
      </c>
      <c r="L196" s="28">
        <f>+SUM(L195:L195)</f>
        <v>0</v>
      </c>
      <c r="M196" s="40" t="e">
        <f>+SUM(#REF!)</f>
        <v>#REF!</v>
      </c>
      <c r="N196" s="43"/>
      <c r="O196" s="47">
        <f>+SUM(O195:O195)</f>
        <v>0</v>
      </c>
      <c r="P196" s="441">
        <f>+SUM(P195:P195)</f>
        <v>0</v>
      </c>
      <c r="Q196" s="28"/>
      <c r="R196" s="51"/>
      <c r="S196" s="22"/>
      <c r="T196" s="21"/>
      <c r="U196" s="21"/>
      <c r="V196" s="21"/>
    </row>
    <row r="197" spans="1:57" s="18" customFormat="1" x14ac:dyDescent="0.25">
      <c r="A197" s="23"/>
      <c r="B197" s="23"/>
      <c r="C197" s="37"/>
      <c r="D197" s="29"/>
      <c r="E197" s="23"/>
      <c r="F197" s="23"/>
      <c r="G197" s="29"/>
      <c r="H197" s="29" t="s">
        <v>26</v>
      </c>
      <c r="I197" s="33" t="e">
        <f>H196/G196*100</f>
        <v>#DIV/0!</v>
      </c>
      <c r="J197" s="29"/>
      <c r="K197" s="29"/>
      <c r="L197" s="29" t="s">
        <v>27</v>
      </c>
      <c r="M197" s="41"/>
      <c r="N197" s="44"/>
      <c r="O197" s="48" t="s">
        <v>27</v>
      </c>
      <c r="P197" s="442"/>
      <c r="Q197" s="29" t="s">
        <v>27</v>
      </c>
      <c r="R197" s="52"/>
      <c r="S197" s="24"/>
      <c r="T197" s="23"/>
      <c r="U197" s="23"/>
      <c r="V197" s="23"/>
    </row>
    <row r="198" spans="1:57" s="18" customFormat="1" x14ac:dyDescent="0.25">
      <c r="A198" s="25"/>
      <c r="B198" s="25"/>
      <c r="C198" s="38"/>
      <c r="D198" s="30"/>
      <c r="E198" s="25"/>
      <c r="F198" s="25"/>
      <c r="G198" s="30"/>
      <c r="H198" s="30" t="s">
        <v>28</v>
      </c>
      <c r="I198" s="34" t="e">
        <f>STDEV(I195:I195)</f>
        <v>#DIV/0!</v>
      </c>
      <c r="J198" s="30"/>
      <c r="K198" s="30"/>
      <c r="L198" s="30" t="s">
        <v>29</v>
      </c>
      <c r="M198" s="54" t="e">
        <f>K196/M196</f>
        <v>#REF!</v>
      </c>
      <c r="N198" s="45"/>
      <c r="O198" s="49" t="s">
        <v>30</v>
      </c>
      <c r="P198" s="443" t="e">
        <f>K196/O196</f>
        <v>#DIV/0!</v>
      </c>
      <c r="Q198" s="30" t="s">
        <v>31</v>
      </c>
      <c r="R198" s="53" t="e">
        <f>K196/O196/43560</f>
        <v>#DIV/0!</v>
      </c>
      <c r="S198" s="26"/>
      <c r="T198" s="25"/>
      <c r="U198" s="25"/>
      <c r="V198" s="25"/>
    </row>
    <row r="199" spans="1:57" x14ac:dyDescent="0.25">
      <c r="A199" s="10"/>
      <c r="C199"/>
      <c r="D199"/>
      <c r="E199"/>
      <c r="F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57" x14ac:dyDescent="0.25">
      <c r="A200" s="10"/>
      <c r="C200"/>
      <c r="D200"/>
      <c r="E200"/>
      <c r="F200"/>
      <c r="I200"/>
      <c r="J200"/>
      <c r="K200"/>
      <c r="L200"/>
      <c r="M200"/>
      <c r="N200"/>
      <c r="O200"/>
      <c r="P200" s="94"/>
      <c r="Q200"/>
      <c r="R200"/>
      <c r="S200"/>
      <c r="T200"/>
    </row>
    <row r="201" spans="1:57" x14ac:dyDescent="0.25">
      <c r="C201"/>
      <c r="D201"/>
      <c r="E201"/>
      <c r="F201"/>
      <c r="I201"/>
      <c r="J201"/>
      <c r="K201"/>
      <c r="L201"/>
      <c r="M201"/>
      <c r="N201"/>
      <c r="O201"/>
      <c r="P201" s="432"/>
      <c r="Q201"/>
      <c r="R201"/>
      <c r="S201"/>
      <c r="T201"/>
    </row>
    <row r="202" spans="1:57" x14ac:dyDescent="0.25">
      <c r="A202" s="9" t="s">
        <v>50</v>
      </c>
      <c r="C202"/>
      <c r="D202"/>
      <c r="E202"/>
      <c r="F202"/>
      <c r="I202"/>
      <c r="J202"/>
      <c r="K202"/>
      <c r="L202"/>
      <c r="M202"/>
      <c r="N202"/>
      <c r="O202"/>
      <c r="P202" s="94"/>
      <c r="Q202"/>
      <c r="R202"/>
      <c r="S202"/>
      <c r="T202"/>
    </row>
    <row r="203" spans="1:57" s="18" customFormat="1" x14ac:dyDescent="0.25">
      <c r="A203" s="19" t="s">
        <v>0</v>
      </c>
      <c r="B203" s="19" t="s">
        <v>1</v>
      </c>
      <c r="C203" s="35" t="s">
        <v>2</v>
      </c>
      <c r="D203" s="27" t="s">
        <v>3</v>
      </c>
      <c r="E203" s="19" t="s">
        <v>4</v>
      </c>
      <c r="F203" s="19" t="s">
        <v>5</v>
      </c>
      <c r="G203" s="27" t="s">
        <v>6</v>
      </c>
      <c r="H203" s="27" t="s">
        <v>7</v>
      </c>
      <c r="I203" s="31" t="s">
        <v>8</v>
      </c>
      <c r="J203" s="27" t="s">
        <v>9</v>
      </c>
      <c r="K203" s="27" t="s">
        <v>10</v>
      </c>
      <c r="L203" s="27" t="s">
        <v>11</v>
      </c>
      <c r="M203" s="39" t="s">
        <v>12</v>
      </c>
      <c r="N203" s="42" t="s">
        <v>13</v>
      </c>
      <c r="O203" s="46" t="s">
        <v>14</v>
      </c>
      <c r="P203" s="439" t="s">
        <v>15</v>
      </c>
      <c r="Q203" s="27" t="s">
        <v>16</v>
      </c>
      <c r="R203" s="50" t="s">
        <v>17</v>
      </c>
      <c r="S203" s="20" t="s">
        <v>18</v>
      </c>
      <c r="T203" s="19" t="s">
        <v>19</v>
      </c>
      <c r="U203" s="19" t="s">
        <v>20</v>
      </c>
      <c r="V203" s="19" t="s">
        <v>21</v>
      </c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</row>
    <row r="204" spans="1:57" s="229" customFormat="1" x14ac:dyDescent="0.25">
      <c r="A204" s="229" t="s">
        <v>109</v>
      </c>
      <c r="B204" s="229" t="s">
        <v>110</v>
      </c>
      <c r="C204" s="230">
        <v>43777</v>
      </c>
      <c r="D204" s="231">
        <v>62900</v>
      </c>
      <c r="E204" s="229" t="s">
        <v>22</v>
      </c>
      <c r="F204" s="229" t="s">
        <v>23</v>
      </c>
      <c r="G204" s="231">
        <v>62900</v>
      </c>
      <c r="H204" s="231">
        <v>32000</v>
      </c>
      <c r="I204" s="232">
        <v>50.87</v>
      </c>
      <c r="J204" s="231">
        <v>64088</v>
      </c>
      <c r="K204" s="231">
        <v>53126</v>
      </c>
      <c r="L204" s="231">
        <v>54314</v>
      </c>
      <c r="M204" s="233">
        <v>0</v>
      </c>
      <c r="N204" s="234">
        <v>0</v>
      </c>
      <c r="O204" s="235">
        <v>30.22</v>
      </c>
      <c r="P204" s="235">
        <v>30.22</v>
      </c>
      <c r="Q204" s="231">
        <v>1758</v>
      </c>
      <c r="R204" s="236">
        <v>0.04</v>
      </c>
      <c r="S204" s="229">
        <v>4</v>
      </c>
      <c r="T204" s="229">
        <v>2019006385</v>
      </c>
      <c r="V204" s="229" t="s">
        <v>56</v>
      </c>
    </row>
    <row r="205" spans="1:57" s="229" customFormat="1" x14ac:dyDescent="0.25">
      <c r="A205" s="229" t="s">
        <v>180</v>
      </c>
      <c r="B205" s="229" t="s">
        <v>55</v>
      </c>
      <c r="C205" s="230">
        <v>44260</v>
      </c>
      <c r="D205" s="231">
        <v>64000</v>
      </c>
      <c r="E205" s="229" t="s">
        <v>22</v>
      </c>
      <c r="F205" s="229" t="s">
        <v>122</v>
      </c>
      <c r="G205" s="231">
        <v>64000</v>
      </c>
      <c r="H205" s="231">
        <v>27550</v>
      </c>
      <c r="I205" s="232">
        <v>43.05</v>
      </c>
      <c r="J205" s="231">
        <v>55136</v>
      </c>
      <c r="K205" s="231">
        <v>64000</v>
      </c>
      <c r="L205" s="231">
        <v>55136</v>
      </c>
      <c r="M205" s="233">
        <v>0</v>
      </c>
      <c r="N205" s="234">
        <v>0</v>
      </c>
      <c r="O205" s="235">
        <v>28.95</v>
      </c>
      <c r="P205" s="235">
        <v>28.95</v>
      </c>
      <c r="Q205" s="231">
        <v>2211</v>
      </c>
      <c r="R205" s="236">
        <v>0.05</v>
      </c>
      <c r="S205" s="229">
        <v>4</v>
      </c>
      <c r="T205" s="229">
        <v>2021001362</v>
      </c>
      <c r="V205" s="229" t="s">
        <v>56</v>
      </c>
    </row>
    <row r="206" spans="1:57" s="229" customFormat="1" x14ac:dyDescent="0.25">
      <c r="A206" s="229" t="s">
        <v>109</v>
      </c>
      <c r="B206" s="229" t="s">
        <v>110</v>
      </c>
      <c r="C206" s="230">
        <v>43777</v>
      </c>
      <c r="D206" s="231">
        <v>62900</v>
      </c>
      <c r="E206" s="229" t="s">
        <v>22</v>
      </c>
      <c r="F206" s="229" t="s">
        <v>122</v>
      </c>
      <c r="G206" s="231">
        <v>62900</v>
      </c>
      <c r="H206" s="231">
        <v>33350</v>
      </c>
      <c r="I206" s="232">
        <v>53.02</v>
      </c>
      <c r="J206" s="231">
        <v>66706</v>
      </c>
      <c r="K206" s="231">
        <v>53524</v>
      </c>
      <c r="L206" s="231">
        <v>57330</v>
      </c>
      <c r="M206" s="233">
        <v>0</v>
      </c>
      <c r="N206" s="234">
        <v>0</v>
      </c>
      <c r="O206" s="235">
        <v>30.22</v>
      </c>
      <c r="P206" s="235">
        <v>30.22</v>
      </c>
      <c r="Q206" s="231">
        <v>1771</v>
      </c>
      <c r="R206" s="236">
        <v>0.04</v>
      </c>
      <c r="S206" s="229">
        <v>4</v>
      </c>
      <c r="T206" s="229">
        <v>2019006385</v>
      </c>
      <c r="V206" s="229" t="s">
        <v>56</v>
      </c>
    </row>
    <row r="207" spans="1:57" s="447" customFormat="1" ht="15.75" thickBot="1" x14ac:dyDescent="0.3">
      <c r="A207" s="447" t="s">
        <v>164</v>
      </c>
      <c r="B207" s="447" t="s">
        <v>165</v>
      </c>
      <c r="C207" s="454">
        <v>44134</v>
      </c>
      <c r="D207" s="450">
        <v>165000</v>
      </c>
      <c r="E207" s="447" t="s">
        <v>135</v>
      </c>
      <c r="F207" s="447" t="s">
        <v>122</v>
      </c>
      <c r="G207" s="450">
        <v>165000</v>
      </c>
      <c r="H207" s="450">
        <v>62700</v>
      </c>
      <c r="I207" s="453">
        <v>38</v>
      </c>
      <c r="J207" s="450">
        <v>125411</v>
      </c>
      <c r="K207" s="450">
        <v>114589</v>
      </c>
      <c r="L207" s="450">
        <v>75000</v>
      </c>
      <c r="M207" s="455">
        <v>0</v>
      </c>
      <c r="N207" s="456">
        <v>0</v>
      </c>
      <c r="O207" s="55">
        <v>30</v>
      </c>
      <c r="P207" s="457">
        <v>30</v>
      </c>
      <c r="Q207" s="450">
        <v>3820</v>
      </c>
      <c r="R207" s="460">
        <v>0.09</v>
      </c>
      <c r="S207" s="449">
        <v>11</v>
      </c>
      <c r="T207" s="447">
        <v>2020006621</v>
      </c>
      <c r="V207" s="447" t="s">
        <v>74</v>
      </c>
    </row>
    <row r="208" spans="1:57" s="18" customFormat="1" ht="15.75" thickTop="1" x14ac:dyDescent="0.25">
      <c r="A208" s="21"/>
      <c r="B208" s="21"/>
      <c r="C208" s="36" t="s">
        <v>25</v>
      </c>
      <c r="D208" s="28">
        <f>+SUM(D204:D207)</f>
        <v>354800</v>
      </c>
      <c r="E208" s="21"/>
      <c r="F208" s="21"/>
      <c r="G208" s="28">
        <f>+SUM(G204:G207)</f>
        <v>354800</v>
      </c>
      <c r="H208" s="28">
        <f>+SUM(H204:H207)</f>
        <v>155600</v>
      </c>
      <c r="I208" s="32"/>
      <c r="J208" s="28">
        <f>+SUM(J204:J207)</f>
        <v>311341</v>
      </c>
      <c r="K208" s="28">
        <f>+SUM(K204:K207)</f>
        <v>285239</v>
      </c>
      <c r="L208" s="28">
        <f>+SUM(L204:L207)</f>
        <v>241780</v>
      </c>
      <c r="M208" s="40" t="e">
        <f>+SUM(#REF!)</f>
        <v>#REF!</v>
      </c>
      <c r="N208" s="43"/>
      <c r="O208" s="47">
        <f>+SUM(O204:O207)</f>
        <v>119.39</v>
      </c>
      <c r="P208" s="441">
        <f>+SUM(P204:P207)</f>
        <v>119.39</v>
      </c>
      <c r="Q208" s="28"/>
      <c r="R208" s="51"/>
      <c r="S208" s="22"/>
      <c r="T208" s="21"/>
      <c r="U208" s="21"/>
      <c r="V208" s="21"/>
    </row>
    <row r="209" spans="1:57" s="18" customFormat="1" x14ac:dyDescent="0.25">
      <c r="A209" s="23"/>
      <c r="B209" s="23"/>
      <c r="C209" s="37"/>
      <c r="D209" s="29"/>
      <c r="E209" s="23"/>
      <c r="F209" s="23"/>
      <c r="G209" s="29"/>
      <c r="H209" s="29" t="s">
        <v>26</v>
      </c>
      <c r="I209" s="33">
        <f>H208/G208*100</f>
        <v>43.855693348365278</v>
      </c>
      <c r="J209" s="29"/>
      <c r="K209" s="29"/>
      <c r="L209" s="29" t="s">
        <v>27</v>
      </c>
      <c r="M209" s="41"/>
      <c r="N209" s="44"/>
      <c r="O209" s="48" t="s">
        <v>27</v>
      </c>
      <c r="P209" s="48"/>
      <c r="Q209" s="29" t="s">
        <v>27</v>
      </c>
      <c r="R209" s="52"/>
      <c r="S209" s="24"/>
      <c r="T209" s="23"/>
      <c r="U209" s="23"/>
      <c r="V209" s="23"/>
    </row>
    <row r="210" spans="1:57" s="18" customFormat="1" x14ac:dyDescent="0.25">
      <c r="A210" s="25"/>
      <c r="B210" s="25"/>
      <c r="C210" s="38"/>
      <c r="D210" s="30"/>
      <c r="E210" s="25"/>
      <c r="F210" s="25"/>
      <c r="G210" s="30"/>
      <c r="H210" s="30" t="s">
        <v>28</v>
      </c>
      <c r="I210" s="34" t="e">
        <f>STDEV(#REF!)</f>
        <v>#REF!</v>
      </c>
      <c r="J210" s="30"/>
      <c r="K210" s="30"/>
      <c r="L210" s="30" t="s">
        <v>29</v>
      </c>
      <c r="M210" s="54" t="e">
        <f>K208/M208</f>
        <v>#REF!</v>
      </c>
      <c r="N210" s="45"/>
      <c r="O210" s="49" t="s">
        <v>30</v>
      </c>
      <c r="P210" s="443">
        <f>K208/O208</f>
        <v>2389.1364435882401</v>
      </c>
      <c r="Q210" s="30" t="s">
        <v>31</v>
      </c>
      <c r="R210" s="53">
        <f>K208/O208/43560</f>
        <v>5.4847025794036733E-2</v>
      </c>
      <c r="S210" s="26"/>
      <c r="T210" s="25"/>
      <c r="U210" s="25"/>
      <c r="V210" s="25"/>
    </row>
    <row r="211" spans="1:57" x14ac:dyDescent="0.25">
      <c r="A211" s="10"/>
      <c r="C211"/>
      <c r="D211"/>
      <c r="E211"/>
      <c r="F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57" x14ac:dyDescent="0.25">
      <c r="C212"/>
      <c r="D212"/>
      <c r="E212"/>
      <c r="F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57" x14ac:dyDescent="0.25">
      <c r="A213" s="9" t="s">
        <v>51</v>
      </c>
      <c r="C213"/>
      <c r="D213"/>
      <c r="E213"/>
      <c r="F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57" s="18" customFormat="1" x14ac:dyDescent="0.25">
      <c r="A214" s="19" t="s">
        <v>0</v>
      </c>
      <c r="B214" s="19" t="s">
        <v>1</v>
      </c>
      <c r="C214" s="35" t="s">
        <v>2</v>
      </c>
      <c r="D214" s="27" t="s">
        <v>3</v>
      </c>
      <c r="E214" s="19" t="s">
        <v>4</v>
      </c>
      <c r="F214" s="19" t="s">
        <v>5</v>
      </c>
      <c r="G214" s="27" t="s">
        <v>6</v>
      </c>
      <c r="H214" s="27" t="s">
        <v>7</v>
      </c>
      <c r="I214" s="31" t="s">
        <v>8</v>
      </c>
      <c r="J214" s="27" t="s">
        <v>9</v>
      </c>
      <c r="K214" s="27" t="s">
        <v>10</v>
      </c>
      <c r="L214" s="27" t="s">
        <v>11</v>
      </c>
      <c r="M214" s="39" t="s">
        <v>12</v>
      </c>
      <c r="N214" s="42" t="s">
        <v>13</v>
      </c>
      <c r="O214" s="46" t="s">
        <v>14</v>
      </c>
      <c r="P214" s="439" t="s">
        <v>15</v>
      </c>
      <c r="Q214" s="27" t="s">
        <v>16</v>
      </c>
      <c r="R214" s="50" t="s">
        <v>17</v>
      </c>
      <c r="S214" s="20" t="s">
        <v>18</v>
      </c>
      <c r="T214" s="19" t="s">
        <v>19</v>
      </c>
      <c r="U214" s="19" t="s">
        <v>20</v>
      </c>
      <c r="V214" s="19" t="s">
        <v>21</v>
      </c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</row>
    <row r="215" spans="1:57" s="254" customFormat="1" x14ac:dyDescent="0.25">
      <c r="A215" s="254" t="s">
        <v>88</v>
      </c>
      <c r="B215" s="254" t="s">
        <v>89</v>
      </c>
      <c r="C215" s="258">
        <v>43875</v>
      </c>
      <c r="D215" s="256">
        <v>75000</v>
      </c>
      <c r="E215" s="254" t="s">
        <v>22</v>
      </c>
      <c r="F215" s="254" t="s">
        <v>23</v>
      </c>
      <c r="G215" s="256">
        <v>75000</v>
      </c>
      <c r="H215" s="256">
        <v>35500</v>
      </c>
      <c r="I215" s="257">
        <f t="shared" ref="I215" si="7">H215/G215*100</f>
        <v>47.333333333333336</v>
      </c>
      <c r="J215" s="256">
        <v>71032</v>
      </c>
      <c r="K215" s="256">
        <f>G215-0</f>
        <v>75000</v>
      </c>
      <c r="L215" s="256">
        <v>71032</v>
      </c>
      <c r="M215" s="259">
        <v>0</v>
      </c>
      <c r="N215" s="260">
        <v>0</v>
      </c>
      <c r="O215" s="261">
        <v>38.74</v>
      </c>
      <c r="P215" s="440">
        <v>38.74</v>
      </c>
      <c r="Q215" s="256">
        <f>K215/O215</f>
        <v>1935.9834796076407</v>
      </c>
      <c r="R215" s="262">
        <f>K215/O215/43560</f>
        <v>4.4444065188421505E-2</v>
      </c>
      <c r="S215" s="255" t="s">
        <v>57</v>
      </c>
      <c r="T215" s="254">
        <v>2020000851</v>
      </c>
      <c r="V215" s="254" t="s">
        <v>74</v>
      </c>
    </row>
    <row r="216" spans="1:57" s="263" customFormat="1" x14ac:dyDescent="0.25">
      <c r="A216" s="263" t="s">
        <v>111</v>
      </c>
      <c r="B216" s="263" t="s">
        <v>61</v>
      </c>
      <c r="C216" s="267">
        <v>43881</v>
      </c>
      <c r="D216" s="265">
        <v>60000</v>
      </c>
      <c r="E216" s="263" t="s">
        <v>22</v>
      </c>
      <c r="F216" s="263" t="s">
        <v>23</v>
      </c>
      <c r="G216" s="265">
        <v>60000</v>
      </c>
      <c r="H216" s="265">
        <v>34150</v>
      </c>
      <c r="I216" s="266">
        <v>56.92</v>
      </c>
      <c r="J216" s="265">
        <v>68280</v>
      </c>
      <c r="K216" s="265">
        <v>60000</v>
      </c>
      <c r="L216" s="265">
        <v>68280</v>
      </c>
      <c r="M216" s="268">
        <v>0</v>
      </c>
      <c r="N216" s="269">
        <v>0</v>
      </c>
      <c r="O216" s="55">
        <v>40</v>
      </c>
      <c r="P216" s="137">
        <v>40</v>
      </c>
      <c r="Q216" s="265">
        <v>1500</v>
      </c>
      <c r="R216" s="270">
        <v>0.03</v>
      </c>
      <c r="S216" s="264">
        <v>4</v>
      </c>
      <c r="T216" s="263">
        <v>2020001038</v>
      </c>
      <c r="V216" s="263" t="s">
        <v>56</v>
      </c>
    </row>
    <row r="217" spans="1:57" s="484" customFormat="1" x14ac:dyDescent="0.25">
      <c r="A217" s="484" t="s">
        <v>181</v>
      </c>
      <c r="B217" s="484" t="s">
        <v>182</v>
      </c>
      <c r="C217" s="488">
        <v>44001</v>
      </c>
      <c r="D217" s="486">
        <v>87000</v>
      </c>
      <c r="E217" s="484" t="s">
        <v>22</v>
      </c>
      <c r="F217" s="484" t="s">
        <v>122</v>
      </c>
      <c r="G217" s="486">
        <v>87000</v>
      </c>
      <c r="H217" s="486">
        <v>37050</v>
      </c>
      <c r="I217" s="487">
        <v>42.59</v>
      </c>
      <c r="J217" s="486">
        <v>74145</v>
      </c>
      <c r="K217" s="486">
        <v>87000</v>
      </c>
      <c r="L217" s="486">
        <v>71145</v>
      </c>
      <c r="M217" s="489">
        <v>0</v>
      </c>
      <c r="N217" s="490">
        <v>0</v>
      </c>
      <c r="O217" s="55">
        <v>39.43</v>
      </c>
      <c r="P217" s="491">
        <v>39.43</v>
      </c>
      <c r="Q217" s="486">
        <v>2206</v>
      </c>
      <c r="R217" s="492">
        <v>0.05</v>
      </c>
      <c r="S217" s="485">
        <v>4</v>
      </c>
      <c r="T217" s="484">
        <v>2020003377</v>
      </c>
      <c r="V217" s="484" t="s">
        <v>56</v>
      </c>
    </row>
    <row r="218" spans="1:57" s="484" customFormat="1" x14ac:dyDescent="0.25">
      <c r="A218" s="484" t="s">
        <v>114</v>
      </c>
      <c r="B218" s="484" t="s">
        <v>115</v>
      </c>
      <c r="C218" s="488">
        <v>43643</v>
      </c>
      <c r="D218" s="486">
        <v>130000</v>
      </c>
      <c r="E218" s="484" t="s">
        <v>22</v>
      </c>
      <c r="F218" s="484" t="s">
        <v>122</v>
      </c>
      <c r="G218" s="486">
        <v>130000</v>
      </c>
      <c r="H218" s="486">
        <v>55100</v>
      </c>
      <c r="I218" s="487">
        <v>42.38</v>
      </c>
      <c r="J218" s="486">
        <v>110216</v>
      </c>
      <c r="K218" s="486">
        <v>91184</v>
      </c>
      <c r="L218" s="486">
        <v>71400</v>
      </c>
      <c r="M218" s="489">
        <v>0</v>
      </c>
      <c r="N218" s="490">
        <v>0</v>
      </c>
      <c r="O218" s="55">
        <v>39.6</v>
      </c>
      <c r="P218" s="491">
        <v>39.6</v>
      </c>
      <c r="Q218" s="486">
        <v>2303</v>
      </c>
      <c r="R218" s="492">
        <v>0.05</v>
      </c>
      <c r="S218" s="485">
        <v>4</v>
      </c>
      <c r="T218" s="484">
        <v>2019003630</v>
      </c>
      <c r="V218" s="484" t="s">
        <v>56</v>
      </c>
    </row>
    <row r="219" spans="1:57" s="271" customFormat="1" ht="15.75" thickBot="1" x14ac:dyDescent="0.3">
      <c r="A219" s="271" t="s">
        <v>112</v>
      </c>
      <c r="B219" s="271" t="s">
        <v>55</v>
      </c>
      <c r="C219" s="286">
        <v>43679</v>
      </c>
      <c r="D219" s="280">
        <v>72000</v>
      </c>
      <c r="E219" s="271" t="s">
        <v>22</v>
      </c>
      <c r="F219" s="271" t="s">
        <v>59</v>
      </c>
      <c r="G219" s="280">
        <v>72000</v>
      </c>
      <c r="H219" s="280">
        <v>35000</v>
      </c>
      <c r="I219" s="283">
        <v>48.61</v>
      </c>
      <c r="J219" s="280">
        <v>69966</v>
      </c>
      <c r="K219" s="280">
        <v>72000</v>
      </c>
      <c r="L219" s="280">
        <v>69966</v>
      </c>
      <c r="M219" s="289">
        <v>0</v>
      </c>
      <c r="N219" s="291">
        <v>0</v>
      </c>
      <c r="O219" s="55">
        <v>40</v>
      </c>
      <c r="P219" s="440">
        <v>20</v>
      </c>
      <c r="Q219" s="280">
        <v>1800</v>
      </c>
      <c r="R219" s="297">
        <v>0.04</v>
      </c>
      <c r="S219" s="276">
        <v>4</v>
      </c>
      <c r="T219" s="271">
        <v>2019004463</v>
      </c>
      <c r="U219" s="271" t="s">
        <v>113</v>
      </c>
      <c r="V219" s="271" t="s">
        <v>56</v>
      </c>
    </row>
    <row r="220" spans="1:57" s="18" customFormat="1" ht="15.75" thickTop="1" x14ac:dyDescent="0.25">
      <c r="A220" s="21"/>
      <c r="B220" s="21"/>
      <c r="C220" s="36" t="s">
        <v>25</v>
      </c>
      <c r="D220" s="28">
        <f>+SUM(D215:D219)</f>
        <v>424000</v>
      </c>
      <c r="E220" s="21"/>
      <c r="F220" s="21"/>
      <c r="G220" s="28">
        <f>+SUM(G215:G219)</f>
        <v>424000</v>
      </c>
      <c r="H220" s="28">
        <f>+SUM(H215:H219)</f>
        <v>196800</v>
      </c>
      <c r="I220" s="32"/>
      <c r="J220" s="28">
        <f>+SUM(J215:J219)</f>
        <v>393639</v>
      </c>
      <c r="K220" s="28">
        <f>+SUM(K215:K219)</f>
        <v>385184</v>
      </c>
      <c r="L220" s="28">
        <f>+SUM(L215:L219)</f>
        <v>351823</v>
      </c>
      <c r="M220" s="40"/>
      <c r="N220" s="43"/>
      <c r="O220" s="47">
        <f>+SUM(O215:O219)</f>
        <v>197.77</v>
      </c>
      <c r="P220" s="441">
        <f>+SUM(P215:P219)</f>
        <v>177.77</v>
      </c>
      <c r="Q220" s="28"/>
      <c r="R220" s="51"/>
      <c r="S220" s="22"/>
      <c r="T220" s="21"/>
      <c r="U220" s="21"/>
      <c r="V220" s="21"/>
    </row>
    <row r="221" spans="1:57" s="18" customFormat="1" x14ac:dyDescent="0.25">
      <c r="A221" s="23"/>
      <c r="B221" s="23"/>
      <c r="C221" s="37"/>
      <c r="D221" s="29"/>
      <c r="E221" s="23"/>
      <c r="F221" s="23"/>
      <c r="G221" s="29"/>
      <c r="H221" s="29" t="s">
        <v>26</v>
      </c>
      <c r="I221" s="33">
        <f>H220/G220*100</f>
        <v>46.415094339622641</v>
      </c>
      <c r="J221" s="29"/>
      <c r="K221" s="29"/>
      <c r="L221" s="29" t="s">
        <v>27</v>
      </c>
      <c r="M221" s="41"/>
      <c r="N221" s="44"/>
      <c r="O221" s="48" t="s">
        <v>27</v>
      </c>
      <c r="P221" s="442"/>
      <c r="Q221" s="29" t="s">
        <v>27</v>
      </c>
      <c r="R221" s="52"/>
      <c r="S221" s="24"/>
      <c r="T221" s="23"/>
      <c r="U221" s="23"/>
      <c r="V221" s="23"/>
    </row>
    <row r="222" spans="1:57" s="18" customFormat="1" x14ac:dyDescent="0.25">
      <c r="A222" s="25"/>
      <c r="B222" s="25"/>
      <c r="C222" s="38"/>
      <c r="D222" s="30"/>
      <c r="E222" s="25"/>
      <c r="F222" s="25"/>
      <c r="G222" s="30"/>
      <c r="H222" s="30" t="s">
        <v>28</v>
      </c>
      <c r="I222" s="34">
        <f>STDEV(I215:I219)</f>
        <v>5.9223423481667403</v>
      </c>
      <c r="J222" s="30"/>
      <c r="K222" s="30"/>
      <c r="L222" s="30" t="s">
        <v>29</v>
      </c>
      <c r="M222" s="54" t="e">
        <f>K220/M220</f>
        <v>#DIV/0!</v>
      </c>
      <c r="N222" s="45"/>
      <c r="O222" s="49" t="s">
        <v>30</v>
      </c>
      <c r="P222" s="461">
        <f>K220/O220</f>
        <v>1947.6361429943872</v>
      </c>
      <c r="Q222" s="30" t="s">
        <v>31</v>
      </c>
      <c r="R222" s="53">
        <f>K220/O220/43560</f>
        <v>4.4711573530633313E-2</v>
      </c>
      <c r="S222" s="26"/>
      <c r="T222" s="25"/>
      <c r="U222" s="25"/>
      <c r="V222" s="25"/>
    </row>
    <row r="223" spans="1:57" x14ac:dyDescent="0.25">
      <c r="C223"/>
      <c r="D223"/>
      <c r="E223"/>
      <c r="F223"/>
      <c r="I223"/>
      <c r="J223"/>
      <c r="K223"/>
      <c r="L223"/>
      <c r="M223"/>
      <c r="N223"/>
      <c r="O223"/>
      <c r="P223" s="94"/>
      <c r="Q223"/>
      <c r="R223"/>
      <c r="S223"/>
      <c r="T223"/>
    </row>
    <row r="224" spans="1:57" x14ac:dyDescent="0.25">
      <c r="C224"/>
      <c r="D224"/>
      <c r="E224"/>
      <c r="F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57" x14ac:dyDescent="0.25">
      <c r="C225"/>
      <c r="D225"/>
      <c r="E225"/>
      <c r="F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57" x14ac:dyDescent="0.25">
      <c r="A226" s="9" t="s">
        <v>52</v>
      </c>
      <c r="C226"/>
      <c r="D226"/>
      <c r="E226"/>
      <c r="F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57" s="18" customFormat="1" x14ac:dyDescent="0.25">
      <c r="A227" s="19" t="s">
        <v>0</v>
      </c>
      <c r="B227" s="19" t="s">
        <v>1</v>
      </c>
      <c r="C227" s="35" t="s">
        <v>2</v>
      </c>
      <c r="D227" s="27" t="s">
        <v>3</v>
      </c>
      <c r="E227" s="19" t="s">
        <v>4</v>
      </c>
      <c r="F227" s="19" t="s">
        <v>5</v>
      </c>
      <c r="G227" s="27" t="s">
        <v>6</v>
      </c>
      <c r="H227" s="27" t="s">
        <v>7</v>
      </c>
      <c r="I227" s="31" t="s">
        <v>8</v>
      </c>
      <c r="J227" s="27" t="s">
        <v>9</v>
      </c>
      <c r="K227" s="27" t="s">
        <v>10</v>
      </c>
      <c r="L227" s="27" t="s">
        <v>11</v>
      </c>
      <c r="M227" s="39" t="s">
        <v>12</v>
      </c>
      <c r="N227" s="42" t="s">
        <v>13</v>
      </c>
      <c r="O227" s="46" t="s">
        <v>14</v>
      </c>
      <c r="P227" s="445" t="s">
        <v>15</v>
      </c>
      <c r="Q227" s="27" t="s">
        <v>16</v>
      </c>
      <c r="R227" s="50" t="s">
        <v>17</v>
      </c>
      <c r="S227" s="20" t="s">
        <v>18</v>
      </c>
      <c r="T227" s="19" t="s">
        <v>19</v>
      </c>
      <c r="U227" s="19" t="s">
        <v>20</v>
      </c>
      <c r="V227" s="19" t="s">
        <v>21</v>
      </c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</row>
    <row r="228" spans="1:57" s="95" customFormat="1" x14ac:dyDescent="0.25">
      <c r="A228" s="95" t="s">
        <v>183</v>
      </c>
      <c r="B228" s="95" t="s">
        <v>184</v>
      </c>
      <c r="C228" s="113">
        <v>44166</v>
      </c>
      <c r="D228" s="106">
        <v>97500</v>
      </c>
      <c r="E228" s="95" t="s">
        <v>22</v>
      </c>
      <c r="F228" s="95" t="s">
        <v>137</v>
      </c>
      <c r="G228" s="106">
        <v>97500</v>
      </c>
      <c r="H228" s="106">
        <v>50250</v>
      </c>
      <c r="I228" s="110">
        <v>51.54</v>
      </c>
      <c r="J228" s="106">
        <v>100554</v>
      </c>
      <c r="K228" s="106">
        <v>97500</v>
      </c>
      <c r="L228" s="106">
        <v>100554</v>
      </c>
      <c r="M228" s="117">
        <v>0</v>
      </c>
      <c r="N228" s="121">
        <v>0</v>
      </c>
      <c r="O228" s="55">
        <v>48.58</v>
      </c>
      <c r="P228" s="440">
        <v>33.22</v>
      </c>
      <c r="Q228" s="106">
        <v>2007</v>
      </c>
      <c r="R228" s="129">
        <v>0.05</v>
      </c>
      <c r="S228" s="100">
        <v>4</v>
      </c>
      <c r="T228" s="95">
        <v>2020007214</v>
      </c>
      <c r="U228" s="95" t="s">
        <v>185</v>
      </c>
      <c r="V228" s="95" t="s">
        <v>56</v>
      </c>
    </row>
    <row r="229" spans="1:57" s="95" customFormat="1" ht="15.75" thickBot="1" x14ac:dyDescent="0.3">
      <c r="A229" s="95" t="s">
        <v>186</v>
      </c>
      <c r="B229" s="95" t="s">
        <v>187</v>
      </c>
      <c r="C229" s="113">
        <v>43959</v>
      </c>
      <c r="D229" s="106">
        <v>205000</v>
      </c>
      <c r="E229" s="95" t="s">
        <v>22</v>
      </c>
      <c r="F229" s="95" t="s">
        <v>122</v>
      </c>
      <c r="G229" s="106">
        <v>205000</v>
      </c>
      <c r="H229" s="106">
        <v>91250</v>
      </c>
      <c r="I229" s="110">
        <v>44.51</v>
      </c>
      <c r="J229" s="106">
        <v>182455</v>
      </c>
      <c r="K229" s="106">
        <v>112602</v>
      </c>
      <c r="L229" s="106">
        <v>90057</v>
      </c>
      <c r="M229" s="117">
        <v>0</v>
      </c>
      <c r="N229" s="121">
        <v>0</v>
      </c>
      <c r="O229" s="55">
        <v>54.76</v>
      </c>
      <c r="P229" s="440">
        <v>54.76</v>
      </c>
      <c r="Q229" s="106">
        <v>2056</v>
      </c>
      <c r="R229" s="129">
        <v>0.05</v>
      </c>
      <c r="S229" s="100">
        <v>4</v>
      </c>
      <c r="T229" s="95">
        <v>2020002622</v>
      </c>
      <c r="V229" s="95" t="s">
        <v>56</v>
      </c>
    </row>
    <row r="230" spans="1:57" s="18" customFormat="1" ht="15.75" thickTop="1" x14ac:dyDescent="0.25">
      <c r="A230" s="21"/>
      <c r="B230" s="21"/>
      <c r="C230" s="36" t="s">
        <v>25</v>
      </c>
      <c r="D230" s="28">
        <f>+SUM(D228:D229)</f>
        <v>302500</v>
      </c>
      <c r="E230" s="21"/>
      <c r="F230" s="21"/>
      <c r="G230" s="28">
        <f>+SUM(G228:G229)</f>
        <v>302500</v>
      </c>
      <c r="H230" s="28">
        <f>+SUM(H228:H229)</f>
        <v>141500</v>
      </c>
      <c r="I230" s="32"/>
      <c r="J230" s="28">
        <f>+SUM(J228:J229)</f>
        <v>283009</v>
      </c>
      <c r="K230" s="28">
        <f>+SUM(K228:K229)</f>
        <v>210102</v>
      </c>
      <c r="L230" s="28">
        <f>+SUM(L228:L229)</f>
        <v>190611</v>
      </c>
      <c r="M230" s="40">
        <f>+SUM(M228:M229)</f>
        <v>0</v>
      </c>
      <c r="N230" s="43"/>
      <c r="O230" s="47">
        <f>+SUM(O228:O229)</f>
        <v>103.34</v>
      </c>
      <c r="P230" s="441">
        <f>+SUM(P228:P229)</f>
        <v>87.97999999999999</v>
      </c>
      <c r="Q230" s="28"/>
      <c r="R230" s="51"/>
      <c r="S230" s="22"/>
      <c r="T230" s="21"/>
      <c r="U230" s="21"/>
      <c r="V230" s="21"/>
    </row>
    <row r="231" spans="1:57" s="18" customFormat="1" x14ac:dyDescent="0.25">
      <c r="A231" s="23"/>
      <c r="B231" s="23"/>
      <c r="C231" s="37"/>
      <c r="D231" s="29"/>
      <c r="E231" s="23"/>
      <c r="F231" s="23"/>
      <c r="G231" s="29"/>
      <c r="H231" s="29" t="s">
        <v>26</v>
      </c>
      <c r="I231" s="33">
        <f>H230/G230*100</f>
        <v>46.776859504132226</v>
      </c>
      <c r="J231" s="29"/>
      <c r="K231" s="29"/>
      <c r="L231" s="29" t="s">
        <v>27</v>
      </c>
      <c r="M231" s="41"/>
      <c r="N231" s="44"/>
      <c r="O231" s="48" t="s">
        <v>27</v>
      </c>
      <c r="P231" s="442"/>
      <c r="Q231" s="29" t="s">
        <v>27</v>
      </c>
      <c r="R231" s="52"/>
      <c r="S231" s="24"/>
      <c r="T231" s="23"/>
      <c r="U231" s="23"/>
      <c r="V231" s="23"/>
    </row>
    <row r="232" spans="1:57" s="18" customFormat="1" x14ac:dyDescent="0.25">
      <c r="A232" s="25"/>
      <c r="B232" s="25"/>
      <c r="C232" s="38"/>
      <c r="D232" s="30"/>
      <c r="E232" s="25"/>
      <c r="F232" s="25"/>
      <c r="G232" s="30"/>
      <c r="H232" s="30" t="s">
        <v>28</v>
      </c>
      <c r="I232" s="34">
        <f>STDEV(I228:I229)</f>
        <v>4.9709606717414303</v>
      </c>
      <c r="J232" s="30"/>
      <c r="K232" s="30"/>
      <c r="L232" s="30" t="s">
        <v>29</v>
      </c>
      <c r="M232" s="54" t="e">
        <f>K230/M230</f>
        <v>#DIV/0!</v>
      </c>
      <c r="N232" s="45"/>
      <c r="O232" s="49" t="s">
        <v>30</v>
      </c>
      <c r="P232" s="443">
        <f>K230/O230</f>
        <v>2033.1139926456358</v>
      </c>
      <c r="Q232" s="30" t="s">
        <v>31</v>
      </c>
      <c r="R232" s="53">
        <f>K230/O230/43560</f>
        <v>4.6673874945951238E-2</v>
      </c>
      <c r="S232" s="26"/>
      <c r="T232" s="25"/>
      <c r="U232" s="25"/>
      <c r="V232" s="25"/>
    </row>
    <row r="233" spans="1:57" s="271" customFormat="1" x14ac:dyDescent="0.25">
      <c r="A233" s="277"/>
      <c r="B233" s="277"/>
      <c r="C233" s="287"/>
      <c r="D233" s="281"/>
      <c r="E233" s="277"/>
      <c r="F233" s="277"/>
      <c r="G233" s="281"/>
      <c r="H233" s="281"/>
      <c r="I233" s="284"/>
      <c r="J233" s="281"/>
      <c r="K233" s="281"/>
      <c r="L233" s="281"/>
      <c r="M233" s="93"/>
      <c r="N233" s="292"/>
      <c r="O233" s="295"/>
      <c r="P233" s="295"/>
      <c r="Q233" s="281"/>
      <c r="R233" s="298"/>
      <c r="S233" s="278"/>
      <c r="T233" s="277"/>
      <c r="U233" s="277"/>
      <c r="V233" s="277"/>
    </row>
    <row r="234" spans="1:57" s="271" customFormat="1" x14ac:dyDescent="0.25">
      <c r="A234" s="277" t="s">
        <v>116</v>
      </c>
      <c r="B234" s="277"/>
      <c r="C234" s="287"/>
      <c r="D234" s="281"/>
      <c r="E234" s="277"/>
      <c r="F234" s="277"/>
      <c r="G234" s="281"/>
      <c r="H234" s="281"/>
      <c r="I234" s="284"/>
      <c r="J234" s="281"/>
      <c r="K234" s="281"/>
      <c r="L234" s="281"/>
      <c r="M234" s="93"/>
      <c r="N234" s="292"/>
      <c r="O234" s="295"/>
      <c r="P234" s="442"/>
      <c r="Q234" s="281"/>
      <c r="R234" s="298"/>
      <c r="S234" s="278"/>
      <c r="T234" s="277"/>
      <c r="U234" s="277"/>
      <c r="V234" s="277"/>
    </row>
    <row r="235" spans="1:57" s="271" customFormat="1" x14ac:dyDescent="0.25">
      <c r="A235" s="272" t="s">
        <v>0</v>
      </c>
      <c r="B235" s="272" t="s">
        <v>1</v>
      </c>
      <c r="C235" s="285" t="s">
        <v>2</v>
      </c>
      <c r="D235" s="279" t="s">
        <v>3</v>
      </c>
      <c r="E235" s="272" t="s">
        <v>4</v>
      </c>
      <c r="F235" s="272" t="s">
        <v>5</v>
      </c>
      <c r="G235" s="279" t="s">
        <v>6</v>
      </c>
      <c r="H235" s="279" t="s">
        <v>7</v>
      </c>
      <c r="I235" s="282" t="s">
        <v>8</v>
      </c>
      <c r="J235" s="279" t="s">
        <v>9</v>
      </c>
      <c r="K235" s="279" t="s">
        <v>10</v>
      </c>
      <c r="L235" s="279" t="s">
        <v>11</v>
      </c>
      <c r="M235" s="288" t="s">
        <v>12</v>
      </c>
      <c r="N235" s="290" t="s">
        <v>13</v>
      </c>
      <c r="O235" s="293" t="s">
        <v>14</v>
      </c>
      <c r="P235" s="439" t="s">
        <v>15</v>
      </c>
      <c r="Q235" s="279" t="s">
        <v>16</v>
      </c>
      <c r="R235" s="296" t="s">
        <v>17</v>
      </c>
      <c r="S235" s="274" t="s">
        <v>18</v>
      </c>
      <c r="T235" s="272" t="s">
        <v>19</v>
      </c>
      <c r="U235" s="272" t="s">
        <v>20</v>
      </c>
      <c r="V235" s="272" t="s">
        <v>21</v>
      </c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</row>
    <row r="236" spans="1:57" s="271" customFormat="1" x14ac:dyDescent="0.25">
      <c r="A236" s="271" t="s">
        <v>76</v>
      </c>
      <c r="B236" s="271" t="s">
        <v>77</v>
      </c>
      <c r="C236" s="286">
        <v>43903</v>
      </c>
      <c r="D236" s="280">
        <v>152000</v>
      </c>
      <c r="E236" s="271" t="s">
        <v>22</v>
      </c>
      <c r="F236" s="271" t="s">
        <v>23</v>
      </c>
      <c r="G236" s="280">
        <v>152000</v>
      </c>
      <c r="H236" s="280">
        <v>59800</v>
      </c>
      <c r="I236" s="283">
        <f t="shared" ref="I236" si="8">H236/G236*100</f>
        <v>39.342105263157897</v>
      </c>
      <c r="J236" s="280">
        <v>119620</v>
      </c>
      <c r="K236" s="280">
        <f>G236-0</f>
        <v>152000</v>
      </c>
      <c r="L236" s="280">
        <v>119620</v>
      </c>
      <c r="M236" s="289">
        <v>0</v>
      </c>
      <c r="N236" s="291">
        <v>0</v>
      </c>
      <c r="O236" s="55">
        <v>80</v>
      </c>
      <c r="P236" s="440">
        <v>80</v>
      </c>
      <c r="Q236" s="280">
        <f>K236/O236</f>
        <v>1900</v>
      </c>
      <c r="R236" s="297">
        <f>K236/O236/43560</f>
        <v>4.3617998163452708E-2</v>
      </c>
      <c r="S236" s="276" t="s">
        <v>57</v>
      </c>
      <c r="T236" s="271">
        <v>2020001312</v>
      </c>
      <c r="V236" s="271" t="s">
        <v>74</v>
      </c>
    </row>
    <row r="237" spans="1:57" s="447" customFormat="1" x14ac:dyDescent="0.25">
      <c r="A237" s="447" t="s">
        <v>169</v>
      </c>
      <c r="B237" s="447" t="s">
        <v>70</v>
      </c>
      <c r="C237" s="454">
        <v>44215</v>
      </c>
      <c r="D237" s="450">
        <v>199672</v>
      </c>
      <c r="E237" s="447" t="s">
        <v>22</v>
      </c>
      <c r="F237" s="447" t="s">
        <v>122</v>
      </c>
      <c r="G237" s="450">
        <v>199672</v>
      </c>
      <c r="H237" s="450">
        <v>66400</v>
      </c>
      <c r="I237" s="453">
        <v>33.25</v>
      </c>
      <c r="J237" s="450">
        <v>132720</v>
      </c>
      <c r="K237" s="450">
        <v>199672</v>
      </c>
      <c r="L237" s="450">
        <v>129720</v>
      </c>
      <c r="M237" s="455">
        <v>0</v>
      </c>
      <c r="N237" s="456">
        <v>0</v>
      </c>
      <c r="O237" s="55">
        <v>80</v>
      </c>
      <c r="P237" s="457">
        <v>80</v>
      </c>
      <c r="Q237" s="450">
        <v>2496</v>
      </c>
      <c r="R237" s="460">
        <v>0.06</v>
      </c>
      <c r="S237" s="449">
        <v>11</v>
      </c>
      <c r="T237" s="447">
        <v>2021000429</v>
      </c>
      <c r="V237" s="447" t="s">
        <v>74</v>
      </c>
    </row>
    <row r="238" spans="1:57" s="447" customFormat="1" x14ac:dyDescent="0.25">
      <c r="A238" s="447" t="s">
        <v>167</v>
      </c>
      <c r="B238" s="447" t="s">
        <v>168</v>
      </c>
      <c r="C238" s="454">
        <v>44113</v>
      </c>
      <c r="D238" s="450">
        <v>324000</v>
      </c>
      <c r="E238" s="447" t="s">
        <v>22</v>
      </c>
      <c r="F238" s="447" t="s">
        <v>122</v>
      </c>
      <c r="G238" s="450">
        <v>324000</v>
      </c>
      <c r="H238" s="450">
        <v>126800</v>
      </c>
      <c r="I238" s="453">
        <v>39.14</v>
      </c>
      <c r="J238" s="450">
        <v>253559</v>
      </c>
      <c r="K238" s="450">
        <v>196454</v>
      </c>
      <c r="L238" s="450">
        <v>126013</v>
      </c>
      <c r="M238" s="455">
        <v>0</v>
      </c>
      <c r="N238" s="456">
        <v>0</v>
      </c>
      <c r="O238" s="55">
        <v>77.2</v>
      </c>
      <c r="P238" s="457">
        <v>77.2</v>
      </c>
      <c r="Q238" s="450">
        <v>2545</v>
      </c>
      <c r="R238" s="460">
        <v>0.06</v>
      </c>
      <c r="S238" s="449">
        <v>11</v>
      </c>
      <c r="T238" s="447">
        <v>2020006011</v>
      </c>
      <c r="V238" s="447" t="s">
        <v>74</v>
      </c>
    </row>
    <row r="239" spans="1:57" s="484" customFormat="1" x14ac:dyDescent="0.25">
      <c r="A239" s="484" t="s">
        <v>188</v>
      </c>
      <c r="B239" s="484" t="s">
        <v>189</v>
      </c>
      <c r="C239" s="488">
        <v>43620</v>
      </c>
      <c r="D239" s="486">
        <v>220000</v>
      </c>
      <c r="E239" s="484" t="s">
        <v>22</v>
      </c>
      <c r="F239" s="484" t="s">
        <v>137</v>
      </c>
      <c r="G239" s="486">
        <v>220000</v>
      </c>
      <c r="H239" s="486">
        <v>126900</v>
      </c>
      <c r="I239" s="487">
        <v>57.68</v>
      </c>
      <c r="J239" s="486">
        <v>253758</v>
      </c>
      <c r="K239" s="486">
        <v>82782</v>
      </c>
      <c r="L239" s="486">
        <v>116540</v>
      </c>
      <c r="M239" s="489">
        <v>33</v>
      </c>
      <c r="N239" s="490">
        <v>363</v>
      </c>
      <c r="O239" s="55">
        <v>74.28</v>
      </c>
      <c r="P239" s="491">
        <v>74</v>
      </c>
      <c r="Q239" s="486">
        <v>1115</v>
      </c>
      <c r="R239" s="492">
        <v>0.03</v>
      </c>
      <c r="S239" s="485">
        <v>4</v>
      </c>
      <c r="T239" s="484">
        <v>2019003169</v>
      </c>
      <c r="U239" s="484" t="s">
        <v>190</v>
      </c>
      <c r="V239" s="484" t="s">
        <v>56</v>
      </c>
    </row>
    <row r="240" spans="1:57" s="484" customFormat="1" x14ac:dyDescent="0.25">
      <c r="A240" s="484" t="s">
        <v>117</v>
      </c>
      <c r="B240" s="484" t="s">
        <v>58</v>
      </c>
      <c r="C240" s="488">
        <v>43833</v>
      </c>
      <c r="D240" s="486">
        <v>132046</v>
      </c>
      <c r="E240" s="484" t="s">
        <v>22</v>
      </c>
      <c r="F240" s="484" t="s">
        <v>122</v>
      </c>
      <c r="G240" s="486">
        <v>132046</v>
      </c>
      <c r="H240" s="486">
        <v>62000</v>
      </c>
      <c r="I240" s="487">
        <v>46.95</v>
      </c>
      <c r="J240" s="486">
        <v>124000</v>
      </c>
      <c r="K240" s="486">
        <v>132046</v>
      </c>
      <c r="L240" s="486">
        <v>123500</v>
      </c>
      <c r="M240" s="489">
        <v>0</v>
      </c>
      <c r="N240" s="490">
        <v>0</v>
      </c>
      <c r="O240" s="55">
        <v>80</v>
      </c>
      <c r="P240" s="491">
        <v>80</v>
      </c>
      <c r="Q240" s="486">
        <v>1651</v>
      </c>
      <c r="R240" s="492">
        <v>0.04</v>
      </c>
      <c r="S240" s="485">
        <v>4</v>
      </c>
      <c r="T240" s="484">
        <v>2020000092</v>
      </c>
      <c r="V240" s="484" t="s">
        <v>56</v>
      </c>
    </row>
    <row r="241" spans="1:57" s="447" customFormat="1" x14ac:dyDescent="0.25">
      <c r="A241" s="447" t="s">
        <v>170</v>
      </c>
      <c r="B241" s="447" t="s">
        <v>171</v>
      </c>
      <c r="C241" s="454">
        <v>43950</v>
      </c>
      <c r="D241" s="450">
        <v>160000</v>
      </c>
      <c r="E241" s="447" t="s">
        <v>22</v>
      </c>
      <c r="F241" s="447" t="s">
        <v>122</v>
      </c>
      <c r="G241" s="450">
        <v>160000</v>
      </c>
      <c r="H241" s="450">
        <v>64900</v>
      </c>
      <c r="I241" s="453">
        <v>40.56</v>
      </c>
      <c r="J241" s="450">
        <v>129720</v>
      </c>
      <c r="K241" s="450">
        <v>160000</v>
      </c>
      <c r="L241" s="450">
        <v>129720</v>
      </c>
      <c r="M241" s="455">
        <v>0</v>
      </c>
      <c r="N241" s="456">
        <v>0</v>
      </c>
      <c r="O241" s="55">
        <v>80</v>
      </c>
      <c r="P241" s="457">
        <v>80</v>
      </c>
      <c r="Q241" s="450">
        <v>2000</v>
      </c>
      <c r="R241" s="460">
        <v>0.05</v>
      </c>
      <c r="S241" s="449">
        <v>11</v>
      </c>
      <c r="T241" s="447">
        <v>2020002695</v>
      </c>
      <c r="V241" s="447" t="s">
        <v>74</v>
      </c>
    </row>
    <row r="242" spans="1:57" s="140" customFormat="1" ht="15.75" thickBot="1" x14ac:dyDescent="0.3">
      <c r="A242" s="332" t="s">
        <v>117</v>
      </c>
      <c r="B242" s="140" t="s">
        <v>58</v>
      </c>
      <c r="C242" s="333">
        <v>43833</v>
      </c>
      <c r="D242" s="144">
        <v>132046</v>
      </c>
      <c r="E242" s="140" t="s">
        <v>22</v>
      </c>
      <c r="F242" s="140" t="s">
        <v>23</v>
      </c>
      <c r="G242" s="144">
        <v>132046</v>
      </c>
      <c r="H242" s="144">
        <v>66500</v>
      </c>
      <c r="I242" s="140">
        <v>50.36</v>
      </c>
      <c r="J242" s="144">
        <v>133000</v>
      </c>
      <c r="K242" s="144">
        <v>132046</v>
      </c>
      <c r="L242" s="144">
        <v>132500</v>
      </c>
      <c r="M242" s="334">
        <v>0</v>
      </c>
      <c r="N242" s="334">
        <v>0</v>
      </c>
      <c r="O242" s="336">
        <v>80</v>
      </c>
      <c r="P242" s="337">
        <v>80</v>
      </c>
      <c r="Q242" s="144">
        <v>1651</v>
      </c>
      <c r="R242" s="149">
        <v>0.04</v>
      </c>
      <c r="S242" s="140">
        <v>4</v>
      </c>
      <c r="T242" s="140">
        <v>2020000092</v>
      </c>
      <c r="U242" s="141"/>
      <c r="V242" s="335" t="s">
        <v>56</v>
      </c>
      <c r="W242" s="94"/>
    </row>
    <row r="243" spans="1:57" s="299" customFormat="1" ht="15.75" thickTop="1" x14ac:dyDescent="0.25">
      <c r="C243" s="317" t="s">
        <v>25</v>
      </c>
      <c r="D243" s="151">
        <f>+SUM(D236:D242)</f>
        <v>1319764</v>
      </c>
      <c r="G243" s="151">
        <f>+SUM(G236:G242)</f>
        <v>1319764</v>
      </c>
      <c r="H243" s="151">
        <f>+SUM(H236:H242)</f>
        <v>573300</v>
      </c>
      <c r="J243" s="151">
        <f>+SUM(J236:J242)</f>
        <v>1146377</v>
      </c>
      <c r="K243" s="151">
        <f>+SUM(K236:K242)</f>
        <v>1055000</v>
      </c>
      <c r="L243" s="151">
        <f>+SUM(L236:L242)</f>
        <v>877613</v>
      </c>
      <c r="O243" s="154">
        <f>+SUM(O236:O242)</f>
        <v>551.48</v>
      </c>
      <c r="P243" s="174">
        <f>+SUM(P236:P242)</f>
        <v>551.20000000000005</v>
      </c>
      <c r="Q243" s="308"/>
      <c r="R243" s="329"/>
      <c r="U243" s="325"/>
      <c r="V243" s="303"/>
    </row>
    <row r="244" spans="1:57" s="299" customFormat="1" x14ac:dyDescent="0.25">
      <c r="C244" s="215"/>
      <c r="D244" s="308"/>
      <c r="G244" s="308"/>
      <c r="H244" s="310" t="s">
        <v>26</v>
      </c>
      <c r="I244" s="179">
        <f>H243/G243*100</f>
        <v>43.439584653013718</v>
      </c>
      <c r="J244" s="308"/>
      <c r="K244" s="308"/>
      <c r="L244" s="310" t="s">
        <v>27</v>
      </c>
      <c r="O244" s="326" t="s">
        <v>27</v>
      </c>
      <c r="Q244" s="357" t="s">
        <v>27</v>
      </c>
      <c r="R244" s="310"/>
      <c r="U244" s="325"/>
      <c r="V244" s="303"/>
    </row>
    <row r="245" spans="1:57" s="299" customFormat="1" x14ac:dyDescent="0.25">
      <c r="C245" s="215"/>
      <c r="D245" s="308"/>
      <c r="G245" s="308"/>
      <c r="H245" s="311" t="s">
        <v>28</v>
      </c>
      <c r="I245" s="179">
        <f>STDEV(I236:I242)</f>
        <v>8.2556299849071557</v>
      </c>
      <c r="J245" s="308"/>
      <c r="K245" s="308"/>
      <c r="L245" s="311" t="s">
        <v>29</v>
      </c>
      <c r="O245" s="327" t="s">
        <v>30</v>
      </c>
      <c r="P245" s="348">
        <f>K243/O243</f>
        <v>1913.034017552767</v>
      </c>
      <c r="Q245" s="358" t="s">
        <v>31</v>
      </c>
      <c r="R245" s="365">
        <f>L243/P243/43560</f>
        <v>3.6551564263828412E-2</v>
      </c>
      <c r="S245" s="331"/>
      <c r="U245" s="325"/>
      <c r="V245" s="303"/>
    </row>
    <row r="246" spans="1:57" s="271" customFormat="1" x14ac:dyDescent="0.25">
      <c r="P246" s="432"/>
      <c r="U246" s="294"/>
      <c r="V246" s="275"/>
    </row>
    <row r="247" spans="1:57" x14ac:dyDescent="0.25">
      <c r="A247" s="9" t="s">
        <v>118</v>
      </c>
      <c r="C247"/>
      <c r="D247"/>
      <c r="E247"/>
      <c r="F247"/>
      <c r="I247"/>
      <c r="J247"/>
      <c r="K247"/>
      <c r="L247"/>
      <c r="M247"/>
      <c r="N247"/>
      <c r="O247"/>
      <c r="P247" s="94"/>
      <c r="Q247"/>
      <c r="R247"/>
      <c r="S247"/>
      <c r="T247"/>
    </row>
    <row r="248" spans="1:57" s="18" customFormat="1" x14ac:dyDescent="0.25">
      <c r="A248" s="19" t="s">
        <v>0</v>
      </c>
      <c r="B248" s="19" t="s">
        <v>1</v>
      </c>
      <c r="C248" s="35" t="s">
        <v>2</v>
      </c>
      <c r="D248" s="27" t="s">
        <v>3</v>
      </c>
      <c r="E248" s="19" t="s">
        <v>4</v>
      </c>
      <c r="F248" s="19" t="s">
        <v>5</v>
      </c>
      <c r="G248" s="27" t="s">
        <v>6</v>
      </c>
      <c r="H248" s="27" t="s">
        <v>7</v>
      </c>
      <c r="I248" s="31" t="s">
        <v>8</v>
      </c>
      <c r="J248" s="27" t="s">
        <v>9</v>
      </c>
      <c r="K248" s="27" t="s">
        <v>10</v>
      </c>
      <c r="L248" s="27" t="s">
        <v>11</v>
      </c>
      <c r="M248" s="39" t="s">
        <v>12</v>
      </c>
      <c r="N248" s="42" t="s">
        <v>13</v>
      </c>
      <c r="O248" s="46" t="s">
        <v>14</v>
      </c>
      <c r="P248" s="445" t="s">
        <v>15</v>
      </c>
      <c r="Q248" s="27" t="s">
        <v>16</v>
      </c>
      <c r="R248" s="50" t="s">
        <v>17</v>
      </c>
      <c r="S248" s="20" t="s">
        <v>18</v>
      </c>
      <c r="T248" s="19" t="s">
        <v>19</v>
      </c>
      <c r="U248" s="19" t="s">
        <v>20</v>
      </c>
      <c r="V248" s="19" t="s">
        <v>21</v>
      </c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</row>
    <row r="249" spans="1:57" s="299" customFormat="1" x14ac:dyDescent="0.25">
      <c r="A249" s="299" t="s">
        <v>78</v>
      </c>
      <c r="B249" s="299" t="s">
        <v>79</v>
      </c>
      <c r="C249" s="316">
        <v>43853</v>
      </c>
      <c r="D249" s="308">
        <v>400000</v>
      </c>
      <c r="E249" s="299" t="s">
        <v>22</v>
      </c>
      <c r="F249" s="299" t="s">
        <v>23</v>
      </c>
      <c r="G249" s="308">
        <v>400000</v>
      </c>
      <c r="H249" s="308">
        <v>181200</v>
      </c>
      <c r="I249" s="313">
        <f t="shared" ref="I249" si="9">H249/G249*100</f>
        <v>45.300000000000004</v>
      </c>
      <c r="J249" s="308">
        <v>362458</v>
      </c>
      <c r="K249" s="308">
        <f>G249-0</f>
        <v>400000</v>
      </c>
      <c r="L249" s="308">
        <v>362458</v>
      </c>
      <c r="M249" s="320">
        <v>0</v>
      </c>
      <c r="N249" s="322">
        <v>0</v>
      </c>
      <c r="O249" s="55">
        <v>254</v>
      </c>
      <c r="P249" s="440">
        <v>254</v>
      </c>
      <c r="Q249" s="308">
        <f>K249/O249</f>
        <v>1574.8031496062993</v>
      </c>
      <c r="R249" s="329">
        <f>K249/O249/43560</f>
        <v>3.615250573017216E-2</v>
      </c>
      <c r="S249" s="304" t="s">
        <v>57</v>
      </c>
      <c r="T249" s="299">
        <v>2020000400</v>
      </c>
      <c r="V249" s="299" t="s">
        <v>74</v>
      </c>
    </row>
    <row r="250" spans="1:57" s="94" customFormat="1" ht="15.75" thickBot="1" x14ac:dyDescent="0.3">
      <c r="A250" s="94" t="s">
        <v>191</v>
      </c>
      <c r="B250" s="94" t="s">
        <v>54</v>
      </c>
      <c r="C250" s="142">
        <v>44182</v>
      </c>
      <c r="D250" s="132">
        <v>150000</v>
      </c>
      <c r="E250" s="94" t="s">
        <v>22</v>
      </c>
      <c r="F250" s="94" t="s">
        <v>137</v>
      </c>
      <c r="G250" s="132">
        <v>150000</v>
      </c>
      <c r="H250" s="132">
        <v>183750</v>
      </c>
      <c r="I250" s="133">
        <v>122.5</v>
      </c>
      <c r="J250" s="132">
        <v>367450</v>
      </c>
      <c r="K250" s="132">
        <v>150000</v>
      </c>
      <c r="L250" s="132">
        <v>367450</v>
      </c>
      <c r="M250" s="134">
        <v>0</v>
      </c>
      <c r="N250" s="135">
        <v>0</v>
      </c>
      <c r="O250" s="136">
        <v>224.3</v>
      </c>
      <c r="P250" s="137">
        <v>30</v>
      </c>
      <c r="Q250" s="132">
        <v>669</v>
      </c>
      <c r="R250" s="138">
        <v>0.02</v>
      </c>
      <c r="S250" s="139">
        <v>4</v>
      </c>
      <c r="T250" s="94">
        <v>2020007656</v>
      </c>
      <c r="U250" s="94" t="s">
        <v>192</v>
      </c>
      <c r="V250" s="94" t="s">
        <v>56</v>
      </c>
    </row>
    <row r="251" spans="1:57" s="18" customFormat="1" ht="15.75" thickTop="1" x14ac:dyDescent="0.25">
      <c r="A251" s="21"/>
      <c r="B251" s="21"/>
      <c r="C251" s="36" t="s">
        <v>25</v>
      </c>
      <c r="D251" s="28">
        <f>+SUM(D249:D250)</f>
        <v>550000</v>
      </c>
      <c r="E251" s="21"/>
      <c r="F251" s="21"/>
      <c r="G251" s="28">
        <f>+SUM(G249:G250)</f>
        <v>550000</v>
      </c>
      <c r="H251" s="28">
        <f>+SUM(H249:H250)</f>
        <v>364950</v>
      </c>
      <c r="I251" s="32"/>
      <c r="J251" s="28">
        <f>+SUM(J249:J250)</f>
        <v>729908</v>
      </c>
      <c r="K251" s="28">
        <f>+SUM(K249:K250)</f>
        <v>550000</v>
      </c>
      <c r="L251" s="28">
        <f>+SUM(L249:L250)</f>
        <v>729908</v>
      </c>
      <c r="M251" s="40" t="e">
        <f>+SUM(#REF!)</f>
        <v>#REF!</v>
      </c>
      <c r="N251" s="43"/>
      <c r="O251" s="47">
        <f>+SUM(O249:O250)</f>
        <v>478.3</v>
      </c>
      <c r="P251" s="441">
        <f>+SUM(P249:P250)</f>
        <v>284</v>
      </c>
      <c r="Q251" s="28"/>
      <c r="R251" s="51"/>
      <c r="S251" s="22"/>
      <c r="T251" s="21"/>
      <c r="U251" s="21"/>
      <c r="V251" s="21"/>
    </row>
    <row r="252" spans="1:57" s="18" customFormat="1" x14ac:dyDescent="0.25">
      <c r="A252" s="23"/>
      <c r="B252" s="23"/>
      <c r="C252" s="37"/>
      <c r="D252" s="29"/>
      <c r="E252" s="23"/>
      <c r="F252" s="23"/>
      <c r="G252" s="29"/>
      <c r="H252" s="29" t="s">
        <v>26</v>
      </c>
      <c r="I252" s="33">
        <f>H251/G251*100</f>
        <v>66.354545454545459</v>
      </c>
      <c r="J252" s="29"/>
      <c r="K252" s="29"/>
      <c r="L252" s="29" t="s">
        <v>27</v>
      </c>
      <c r="M252" s="41"/>
      <c r="N252" s="44"/>
      <c r="O252" s="48" t="s">
        <v>27</v>
      </c>
      <c r="P252" s="442"/>
      <c r="Q252" s="29" t="s">
        <v>27</v>
      </c>
      <c r="R252" s="52"/>
      <c r="S252" s="24"/>
      <c r="T252" s="23"/>
      <c r="U252" s="23"/>
      <c r="V252" s="23"/>
    </row>
    <row r="253" spans="1:57" s="18" customFormat="1" x14ac:dyDescent="0.25">
      <c r="A253" s="25"/>
      <c r="B253" s="25"/>
      <c r="C253" s="38"/>
      <c r="D253" s="30"/>
      <c r="E253" s="25"/>
      <c r="F253" s="25"/>
      <c r="G253" s="30"/>
      <c r="H253" s="30" t="s">
        <v>28</v>
      </c>
      <c r="I253" s="34">
        <f>STDEV(I249:I250)</f>
        <v>54.588643507601454</v>
      </c>
      <c r="J253" s="30"/>
      <c r="K253" s="30"/>
      <c r="L253" s="30" t="s">
        <v>29</v>
      </c>
      <c r="M253" s="54" t="e">
        <f>K251/M251</f>
        <v>#REF!</v>
      </c>
      <c r="N253" s="45"/>
      <c r="O253" s="49" t="s">
        <v>30</v>
      </c>
      <c r="P253" s="461">
        <f>K251/O251</f>
        <v>1149.9059167886264</v>
      </c>
      <c r="Q253" s="30" t="s">
        <v>31</v>
      </c>
      <c r="R253" s="53">
        <f>K251/O251/43560</f>
        <v>2.6398207456120901E-2</v>
      </c>
      <c r="S253" s="26"/>
      <c r="T253" s="25"/>
      <c r="U253" s="25"/>
      <c r="V253" s="25"/>
    </row>
    <row r="254" spans="1:57" s="299" customFormat="1" x14ac:dyDescent="0.25">
      <c r="A254" s="305"/>
      <c r="B254" s="305"/>
      <c r="C254" s="318"/>
      <c r="D254" s="310"/>
      <c r="E254" s="305"/>
      <c r="F254" s="305"/>
      <c r="G254" s="310"/>
      <c r="H254" s="310"/>
      <c r="I254" s="314"/>
      <c r="J254" s="310"/>
      <c r="K254" s="310"/>
      <c r="L254" s="310"/>
      <c r="M254" s="93"/>
      <c r="N254" s="323"/>
      <c r="O254" s="326"/>
      <c r="P254" s="326"/>
      <c r="Q254" s="310"/>
      <c r="R254" s="330"/>
      <c r="S254" s="306"/>
      <c r="T254" s="305"/>
      <c r="U254" s="305"/>
      <c r="V254" s="305"/>
    </row>
    <row r="255" spans="1:57" x14ac:dyDescent="0.25">
      <c r="C255"/>
      <c r="D255"/>
      <c r="E255"/>
      <c r="F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57" x14ac:dyDescent="0.25">
      <c r="C256"/>
      <c r="D256"/>
      <c r="E256"/>
      <c r="F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59" x14ac:dyDescent="0.25">
      <c r="C257"/>
      <c r="D257"/>
      <c r="E257"/>
      <c r="F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59" x14ac:dyDescent="0.25">
      <c r="C258"/>
      <c r="D258"/>
      <c r="E258"/>
      <c r="F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59" s="7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V259" s="1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</row>
    <row r="260" spans="1:59" s="7" customFormat="1" x14ac:dyDescent="0.25">
      <c r="A260"/>
      <c r="B260"/>
      <c r="C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V260" s="1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</row>
    <row r="261" spans="1:59" s="7" customFormat="1" x14ac:dyDescent="0.25">
      <c r="A261" s="11" t="s">
        <v>37</v>
      </c>
      <c r="B261" s="12" t="s">
        <v>38</v>
      </c>
      <c r="C261" s="11" t="s">
        <v>32</v>
      </c>
      <c r="D261" s="13"/>
      <c r="E261"/>
      <c r="F261"/>
      <c r="G261" s="2"/>
      <c r="H261" s="2"/>
      <c r="I261" s="3"/>
      <c r="J261" s="2"/>
      <c r="K261" s="2"/>
      <c r="L261" s="2"/>
      <c r="M261" s="5"/>
      <c r="N261" s="6"/>
      <c r="Q261" s="2"/>
      <c r="R261" s="2"/>
      <c r="S261" s="8"/>
      <c r="V261" s="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</row>
    <row r="262" spans="1:59" s="7" customFormat="1" x14ac:dyDescent="0.25">
      <c r="A262" s="16">
        <v>1</v>
      </c>
      <c r="B262" s="17">
        <v>6500</v>
      </c>
      <c r="C262" s="14">
        <f t="shared" ref="C262:C281" si="10">A262*B262</f>
        <v>6500</v>
      </c>
      <c r="D262" s="15" t="s">
        <v>53</v>
      </c>
      <c r="E262"/>
      <c r="F262"/>
      <c r="G262" s="2"/>
      <c r="H262" s="2"/>
      <c r="I262" s="3"/>
      <c r="J262" s="2"/>
      <c r="K262" s="2"/>
      <c r="L262" s="2"/>
      <c r="M262" s="5"/>
      <c r="N262" s="6"/>
      <c r="Q262" s="2"/>
      <c r="R262" s="2"/>
      <c r="S262" s="8"/>
      <c r="V262" s="1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</row>
    <row r="263" spans="1:59" s="7" customFormat="1" x14ac:dyDescent="0.25">
      <c r="A263" s="16">
        <v>1.5</v>
      </c>
      <c r="B263" s="17">
        <v>6300</v>
      </c>
      <c r="C263" s="14">
        <f t="shared" si="10"/>
        <v>9450</v>
      </c>
      <c r="D263" s="15" t="s">
        <v>53</v>
      </c>
      <c r="E263"/>
      <c r="F263"/>
      <c r="G263" s="2"/>
      <c r="H263" s="2"/>
      <c r="I263" s="3"/>
      <c r="J263" s="2"/>
      <c r="K263" s="2"/>
      <c r="L263" s="2"/>
      <c r="M263" s="5"/>
      <c r="N263" s="6"/>
      <c r="Q263" s="2"/>
      <c r="R263" s="2"/>
      <c r="S263" s="8"/>
      <c r="V263" s="1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</row>
    <row r="264" spans="1:59" s="7" customFormat="1" x14ac:dyDescent="0.25">
      <c r="A264" s="16">
        <v>2</v>
      </c>
      <c r="B264" s="17">
        <v>6150</v>
      </c>
      <c r="C264" s="14">
        <f t="shared" si="10"/>
        <v>12300</v>
      </c>
      <c r="D264" s="15" t="s">
        <v>33</v>
      </c>
      <c r="E264"/>
      <c r="F264"/>
      <c r="G264" s="2"/>
      <c r="H264" s="2"/>
      <c r="I264" s="3"/>
      <c r="J264" s="2"/>
      <c r="K264" s="2"/>
      <c r="L264" s="2"/>
      <c r="M264" s="5"/>
      <c r="N264" s="6"/>
      <c r="Q264" s="2"/>
      <c r="R264" s="2"/>
      <c r="S264" s="8"/>
      <c r="V264" s="1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</row>
    <row r="265" spans="1:59" s="7" customFormat="1" x14ac:dyDescent="0.25">
      <c r="A265" s="16">
        <v>2.5</v>
      </c>
      <c r="B265" s="17">
        <v>5500</v>
      </c>
      <c r="C265" s="14">
        <f t="shared" si="10"/>
        <v>13750</v>
      </c>
      <c r="D265" s="15" t="s">
        <v>63</v>
      </c>
      <c r="E265"/>
      <c r="F265"/>
      <c r="G265" s="2"/>
      <c r="H265" s="2"/>
      <c r="I265" s="3"/>
      <c r="J265" s="2"/>
      <c r="K265" s="2"/>
      <c r="L265" s="2"/>
      <c r="M265" s="5"/>
      <c r="N265" s="6"/>
      <c r="Q265" s="2"/>
      <c r="R265" s="2"/>
      <c r="S265" s="8"/>
      <c r="V265" s="1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</row>
    <row r="266" spans="1:59" s="7" customFormat="1" x14ac:dyDescent="0.25">
      <c r="A266" s="16">
        <v>3</v>
      </c>
      <c r="B266" s="17">
        <v>5350</v>
      </c>
      <c r="C266" s="14">
        <f t="shared" si="10"/>
        <v>16050</v>
      </c>
      <c r="D266" s="15" t="s">
        <v>53</v>
      </c>
      <c r="E266"/>
      <c r="F266"/>
      <c r="G266" s="2"/>
      <c r="H266" s="2"/>
      <c r="I266" s="3"/>
      <c r="J266" s="2"/>
      <c r="K266" s="2"/>
      <c r="L266" s="2"/>
      <c r="M266" s="5"/>
      <c r="N266" s="6"/>
      <c r="Q266" s="2"/>
      <c r="R266" s="2"/>
      <c r="S266" s="8"/>
      <c r="V266" s="1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</row>
    <row r="267" spans="1:59" s="7" customFormat="1" x14ac:dyDescent="0.25">
      <c r="A267" s="16">
        <v>4</v>
      </c>
      <c r="B267" s="17">
        <v>5250</v>
      </c>
      <c r="C267" s="14">
        <f t="shared" si="10"/>
        <v>21000</v>
      </c>
      <c r="D267" s="15" t="s">
        <v>53</v>
      </c>
      <c r="E267"/>
      <c r="F267"/>
      <c r="G267" s="2"/>
      <c r="H267" s="2"/>
      <c r="I267" s="3"/>
      <c r="J267" s="2"/>
      <c r="K267" s="2"/>
      <c r="L267" s="2"/>
      <c r="M267" s="5"/>
      <c r="N267" s="6"/>
      <c r="Q267" s="2"/>
      <c r="R267" s="2"/>
      <c r="S267" s="8"/>
      <c r="V267" s="1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</row>
    <row r="268" spans="1:59" s="7" customFormat="1" x14ac:dyDescent="0.25">
      <c r="A268" s="16">
        <v>5</v>
      </c>
      <c r="B268" s="17">
        <v>4755</v>
      </c>
      <c r="C268" s="14">
        <f t="shared" si="10"/>
        <v>23775</v>
      </c>
      <c r="D268" s="15" t="s">
        <v>33</v>
      </c>
      <c r="E268"/>
      <c r="F268"/>
      <c r="G268" s="2"/>
      <c r="H268" s="2"/>
      <c r="I268" s="3"/>
      <c r="J268" s="2"/>
      <c r="K268" s="2"/>
      <c r="L268" s="2"/>
      <c r="M268" s="5"/>
      <c r="N268" s="6"/>
      <c r="Q268" s="2"/>
      <c r="R268" s="2"/>
      <c r="S268" s="8"/>
      <c r="V268" s="1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</row>
    <row r="269" spans="1:59" s="7" customFormat="1" x14ac:dyDescent="0.25">
      <c r="A269" s="16">
        <v>7</v>
      </c>
      <c r="B269" s="17">
        <v>4300</v>
      </c>
      <c r="C269" s="14">
        <f t="shared" si="10"/>
        <v>30100</v>
      </c>
      <c r="D269" s="15" t="s">
        <v>53</v>
      </c>
      <c r="E269"/>
      <c r="F269"/>
      <c r="G269" s="2"/>
      <c r="H269" s="2"/>
      <c r="I269" s="3"/>
      <c r="J269" s="2"/>
      <c r="K269" s="2"/>
      <c r="L269" s="2"/>
      <c r="M269" s="5"/>
      <c r="N269" s="6"/>
      <c r="Q269" s="2"/>
      <c r="R269" s="2"/>
      <c r="S269" s="8"/>
      <c r="V269" s="1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</row>
    <row r="270" spans="1:59" s="7" customFormat="1" x14ac:dyDescent="0.25">
      <c r="A270" s="16">
        <v>10</v>
      </c>
      <c r="B270" s="17">
        <v>2900</v>
      </c>
      <c r="C270" s="14">
        <f t="shared" si="10"/>
        <v>29000</v>
      </c>
      <c r="D270" s="15" t="s">
        <v>33</v>
      </c>
      <c r="E270"/>
      <c r="F270"/>
      <c r="G270" s="2"/>
      <c r="H270" s="2"/>
      <c r="I270" s="3"/>
      <c r="J270" s="2"/>
      <c r="K270" s="2"/>
      <c r="L270" s="2"/>
      <c r="M270" s="5"/>
      <c r="N270" s="6"/>
      <c r="Q270" s="2"/>
      <c r="R270" s="2"/>
      <c r="S270" s="8"/>
      <c r="V270" s="1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</row>
    <row r="271" spans="1:59" s="7" customFormat="1" x14ac:dyDescent="0.25">
      <c r="A271" s="16">
        <v>15</v>
      </c>
      <c r="B271" s="17">
        <v>2750</v>
      </c>
      <c r="C271" s="14">
        <f t="shared" si="10"/>
        <v>41250</v>
      </c>
      <c r="D271" s="15" t="s">
        <v>33</v>
      </c>
      <c r="E271"/>
      <c r="F271"/>
      <c r="G271" s="2"/>
      <c r="H271" s="2"/>
      <c r="I271" s="3"/>
      <c r="J271" s="2"/>
      <c r="K271" s="2"/>
      <c r="L271" s="2"/>
      <c r="M271" s="5"/>
      <c r="N271" s="6"/>
      <c r="Q271" s="2"/>
      <c r="R271" s="2"/>
      <c r="S271" s="8"/>
      <c r="V271" s="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</row>
    <row r="272" spans="1:59" s="7" customFormat="1" x14ac:dyDescent="0.25">
      <c r="A272" s="16">
        <v>20</v>
      </c>
      <c r="B272" s="17">
        <v>2600</v>
      </c>
      <c r="C272" s="14">
        <f t="shared" si="10"/>
        <v>52000</v>
      </c>
      <c r="D272" s="15" t="s">
        <v>53</v>
      </c>
      <c r="E272"/>
      <c r="F272"/>
      <c r="G272" s="2"/>
      <c r="H272" s="2"/>
      <c r="I272" s="3"/>
      <c r="J272" s="2"/>
      <c r="K272" s="2"/>
      <c r="L272" s="2"/>
      <c r="M272" s="5"/>
      <c r="N272" s="6"/>
      <c r="Q272" s="2"/>
      <c r="R272" s="2"/>
      <c r="S272" s="8"/>
      <c r="V272" s="1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</row>
    <row r="273" spans="1:59" s="7" customFormat="1" x14ac:dyDescent="0.25">
      <c r="A273" s="16">
        <v>25</v>
      </c>
      <c r="B273" s="17">
        <v>2450</v>
      </c>
      <c r="C273" s="14">
        <f t="shared" si="10"/>
        <v>61250</v>
      </c>
      <c r="D273" s="15" t="s">
        <v>63</v>
      </c>
      <c r="E273"/>
      <c r="F273"/>
      <c r="G273" s="2"/>
      <c r="H273" s="2"/>
      <c r="I273" s="3"/>
      <c r="J273" s="2"/>
      <c r="K273" s="2"/>
      <c r="L273" s="2"/>
      <c r="M273" s="5"/>
      <c r="N273" s="6"/>
      <c r="Q273" s="2"/>
      <c r="R273" s="2"/>
      <c r="S273" s="8"/>
      <c r="V273" s="1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</row>
    <row r="274" spans="1:59" s="7" customFormat="1" x14ac:dyDescent="0.25">
      <c r="A274" s="16">
        <v>30</v>
      </c>
      <c r="B274" s="17">
        <v>2300</v>
      </c>
      <c r="C274" s="14">
        <f t="shared" si="10"/>
        <v>69000</v>
      </c>
      <c r="D274" s="15" t="s">
        <v>53</v>
      </c>
      <c r="E274"/>
      <c r="F274"/>
      <c r="G274" s="2"/>
      <c r="H274" s="2"/>
      <c r="I274" s="3"/>
      <c r="J274" s="2"/>
      <c r="K274" s="2"/>
      <c r="L274" s="2"/>
      <c r="M274" s="5"/>
      <c r="N274" s="6"/>
      <c r="Q274" s="2"/>
      <c r="R274" s="2"/>
      <c r="S274" s="8"/>
      <c r="V274" s="1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</row>
    <row r="275" spans="1:59" s="7" customFormat="1" x14ac:dyDescent="0.25">
      <c r="A275" s="16">
        <v>40</v>
      </c>
      <c r="B275" s="17">
        <v>2000</v>
      </c>
      <c r="C275" s="14">
        <f t="shared" si="10"/>
        <v>80000</v>
      </c>
      <c r="D275" s="15" t="s">
        <v>33</v>
      </c>
      <c r="E275"/>
      <c r="F275"/>
      <c r="G275" s="2"/>
      <c r="H275" s="2"/>
      <c r="I275" s="3"/>
      <c r="J275" s="2"/>
      <c r="K275" s="2"/>
      <c r="L275" s="2"/>
      <c r="M275" s="5"/>
      <c r="N275" s="6"/>
      <c r="Q275" s="2"/>
      <c r="R275" s="2"/>
      <c r="S275" s="8"/>
      <c r="V275" s="1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</row>
    <row r="276" spans="1:59" s="7" customFormat="1" x14ac:dyDescent="0.25">
      <c r="A276" s="16">
        <v>50</v>
      </c>
      <c r="B276" s="17">
        <v>1950</v>
      </c>
      <c r="C276" s="14">
        <f t="shared" si="10"/>
        <v>97500</v>
      </c>
      <c r="D276" s="15" t="s">
        <v>53</v>
      </c>
      <c r="E276"/>
      <c r="F276"/>
      <c r="G276" s="2"/>
      <c r="H276" s="2"/>
      <c r="I276" s="3"/>
      <c r="J276" s="2"/>
      <c r="K276" s="2"/>
      <c r="L276" s="2"/>
      <c r="M276" s="5"/>
      <c r="N276" s="6"/>
      <c r="Q276" s="2"/>
      <c r="R276" s="2"/>
      <c r="S276" s="8"/>
      <c r="V276" s="1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</row>
    <row r="277" spans="1:59" s="7" customFormat="1" x14ac:dyDescent="0.25">
      <c r="A277" s="16">
        <v>80</v>
      </c>
      <c r="B277" s="17">
        <v>1900</v>
      </c>
      <c r="C277" s="14">
        <f t="shared" si="10"/>
        <v>152000</v>
      </c>
      <c r="D277" s="15" t="s">
        <v>33</v>
      </c>
      <c r="E277"/>
      <c r="F277"/>
      <c r="G277" s="2"/>
      <c r="H277" s="2"/>
      <c r="I277" s="3"/>
      <c r="J277" s="2"/>
      <c r="K277" s="2"/>
      <c r="L277" s="2"/>
      <c r="M277" s="5"/>
      <c r="N277" s="6"/>
      <c r="Q277" s="2"/>
      <c r="R277" s="2"/>
      <c r="S277" s="8"/>
      <c r="V277" s="1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</row>
    <row r="278" spans="1:59" s="325" customFormat="1" x14ac:dyDescent="0.25">
      <c r="A278" s="16">
        <v>120</v>
      </c>
      <c r="B278" s="17">
        <v>1475</v>
      </c>
      <c r="C278" s="14">
        <f t="shared" si="10"/>
        <v>177000</v>
      </c>
      <c r="D278" s="15" t="s">
        <v>53</v>
      </c>
      <c r="E278" s="299"/>
      <c r="F278" s="299"/>
      <c r="G278" s="308"/>
      <c r="H278" s="308"/>
      <c r="I278" s="313"/>
      <c r="J278" s="308"/>
      <c r="K278" s="308"/>
      <c r="L278" s="308"/>
      <c r="M278" s="320"/>
      <c r="N278" s="322"/>
      <c r="Q278" s="308"/>
      <c r="R278" s="308"/>
      <c r="S278" s="329"/>
      <c r="V278" s="303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/>
      <c r="AS278" s="299"/>
      <c r="AT278" s="299"/>
      <c r="AU278" s="299"/>
      <c r="AV278" s="299"/>
      <c r="AW278" s="299"/>
      <c r="AX278" s="299"/>
      <c r="AY278" s="299"/>
      <c r="AZ278" s="299"/>
      <c r="BA278" s="299"/>
      <c r="BB278" s="299"/>
      <c r="BC278" s="299"/>
      <c r="BD278" s="299"/>
      <c r="BE278" s="299"/>
      <c r="BF278" s="299"/>
      <c r="BG278" s="299"/>
    </row>
    <row r="279" spans="1:59" s="363" customFormat="1" x14ac:dyDescent="0.25">
      <c r="A279" s="16">
        <v>160</v>
      </c>
      <c r="B279" s="17">
        <v>1400</v>
      </c>
      <c r="C279" s="413">
        <f t="shared" si="10"/>
        <v>224000</v>
      </c>
      <c r="D279" s="15" t="s">
        <v>63</v>
      </c>
      <c r="E279" s="353"/>
      <c r="F279" s="353"/>
      <c r="G279" s="356"/>
      <c r="H279" s="356"/>
      <c r="I279" s="359"/>
      <c r="J279" s="356"/>
      <c r="K279" s="356"/>
      <c r="L279" s="356"/>
      <c r="M279" s="361"/>
      <c r="N279" s="362"/>
      <c r="Q279" s="356"/>
      <c r="R279" s="356"/>
      <c r="S279" s="364"/>
      <c r="V279" s="354"/>
      <c r="W279" s="353"/>
      <c r="X279" s="353"/>
      <c r="Y279" s="353"/>
      <c r="Z279" s="353"/>
      <c r="AA279" s="353"/>
      <c r="AB279" s="353"/>
      <c r="AC279" s="353"/>
      <c r="AD279" s="353"/>
      <c r="AE279" s="353"/>
      <c r="AF279" s="353"/>
      <c r="AG279" s="353"/>
      <c r="AH279" s="353"/>
      <c r="AI279" s="353"/>
      <c r="AJ279" s="353"/>
      <c r="AK279" s="353"/>
      <c r="AL279" s="353"/>
      <c r="AM279" s="353"/>
      <c r="AN279" s="353"/>
      <c r="AO279" s="353"/>
      <c r="AP279" s="353"/>
      <c r="AQ279" s="353"/>
      <c r="AR279" s="353"/>
      <c r="AS279" s="353"/>
      <c r="AT279" s="353"/>
      <c r="AU279" s="353"/>
      <c r="AV279" s="353"/>
      <c r="AW279" s="353"/>
      <c r="AX279" s="353"/>
      <c r="AY279" s="353"/>
      <c r="AZ279" s="353"/>
      <c r="BA279" s="353"/>
      <c r="BB279" s="353"/>
      <c r="BC279" s="353"/>
      <c r="BD279" s="353"/>
      <c r="BE279" s="353"/>
      <c r="BF279" s="353"/>
      <c r="BG279" s="353"/>
    </row>
    <row r="280" spans="1:59" s="363" customFormat="1" x14ac:dyDescent="0.25">
      <c r="A280" s="16">
        <v>300</v>
      </c>
      <c r="B280" s="17">
        <v>1300</v>
      </c>
      <c r="C280" s="413">
        <f t="shared" si="10"/>
        <v>390000</v>
      </c>
      <c r="D280" s="15" t="s">
        <v>63</v>
      </c>
      <c r="E280" s="353"/>
      <c r="F280" s="353"/>
      <c r="G280" s="356"/>
      <c r="H280" s="356"/>
      <c r="I280" s="359"/>
      <c r="J280" s="356"/>
      <c r="K280" s="356"/>
      <c r="L280" s="356"/>
      <c r="M280" s="361"/>
      <c r="N280" s="362"/>
      <c r="Q280" s="356"/>
      <c r="R280" s="356"/>
      <c r="S280" s="364"/>
      <c r="V280" s="354"/>
      <c r="W280" s="353"/>
      <c r="X280" s="353"/>
      <c r="Y280" s="353"/>
      <c r="Z280" s="353"/>
      <c r="AA280" s="353"/>
      <c r="AB280" s="353"/>
      <c r="AC280" s="353"/>
      <c r="AD280" s="353"/>
      <c r="AE280" s="353"/>
      <c r="AF280" s="353"/>
      <c r="AG280" s="353"/>
      <c r="AH280" s="353"/>
      <c r="AI280" s="353"/>
      <c r="AJ280" s="353"/>
      <c r="AK280" s="353"/>
      <c r="AL280" s="353"/>
      <c r="AM280" s="353"/>
      <c r="AN280" s="353"/>
      <c r="AO280" s="353"/>
      <c r="AP280" s="353"/>
      <c r="AQ280" s="353"/>
      <c r="AR280" s="353"/>
      <c r="AS280" s="353"/>
      <c r="AT280" s="353"/>
      <c r="AU280" s="353"/>
      <c r="AV280" s="353"/>
      <c r="AW280" s="353"/>
      <c r="AX280" s="353"/>
      <c r="AY280" s="353"/>
      <c r="AZ280" s="353"/>
      <c r="BA280" s="353"/>
      <c r="BB280" s="353"/>
      <c r="BC280" s="353"/>
      <c r="BD280" s="353"/>
      <c r="BE280" s="353"/>
      <c r="BF280" s="353"/>
      <c r="BG280" s="353"/>
    </row>
    <row r="281" spans="1:59" s="363" customFormat="1" x14ac:dyDescent="0.25">
      <c r="A281" s="16">
        <v>640</v>
      </c>
      <c r="B281" s="17">
        <v>1200</v>
      </c>
      <c r="C281" s="413">
        <f t="shared" si="10"/>
        <v>768000</v>
      </c>
      <c r="D281" s="15" t="s">
        <v>63</v>
      </c>
      <c r="E281" s="353"/>
      <c r="F281" s="353"/>
      <c r="G281" s="356"/>
      <c r="H281" s="356"/>
      <c r="I281" s="359"/>
      <c r="J281" s="356"/>
      <c r="K281" s="356"/>
      <c r="L281" s="356"/>
      <c r="M281" s="361"/>
      <c r="N281" s="362"/>
      <c r="Q281" s="356"/>
      <c r="R281" s="356"/>
      <c r="S281" s="364"/>
      <c r="V281" s="354"/>
      <c r="W281" s="353"/>
      <c r="X281" s="353"/>
      <c r="Y281" s="353"/>
      <c r="Z281" s="353"/>
      <c r="AA281" s="353"/>
      <c r="AB281" s="353"/>
      <c r="AC281" s="353"/>
      <c r="AD281" s="353"/>
      <c r="AE281" s="353"/>
      <c r="AF281" s="353"/>
      <c r="AG281" s="353"/>
      <c r="AH281" s="353"/>
      <c r="AI281" s="353"/>
      <c r="AJ281" s="353"/>
      <c r="AK281" s="353"/>
      <c r="AL281" s="353"/>
      <c r="AM281" s="353"/>
      <c r="AN281" s="353"/>
      <c r="AO281" s="353"/>
      <c r="AP281" s="353"/>
      <c r="AQ281" s="353"/>
      <c r="AR281" s="353"/>
      <c r="AS281" s="353"/>
      <c r="AT281" s="353"/>
      <c r="AU281" s="353"/>
      <c r="AV281" s="353"/>
      <c r="AW281" s="353"/>
      <c r="AX281" s="353"/>
      <c r="AY281" s="353"/>
      <c r="AZ281" s="353"/>
      <c r="BA281" s="353"/>
      <c r="BB281" s="353"/>
      <c r="BC281" s="353"/>
      <c r="BD281" s="353"/>
      <c r="BE281" s="353"/>
      <c r="BF281" s="353"/>
      <c r="BG281" s="353"/>
    </row>
    <row r="282" spans="1:59" s="7" customFormat="1" x14ac:dyDescent="0.25">
      <c r="A282" t="s">
        <v>34</v>
      </c>
      <c r="B282"/>
      <c r="C282" s="4"/>
      <c r="D282" s="2"/>
      <c r="E282"/>
      <c r="F282"/>
      <c r="G282" s="2"/>
      <c r="H282" s="2"/>
      <c r="I282" s="3"/>
      <c r="J282" s="2"/>
      <c r="K282" s="2"/>
      <c r="L282" s="2"/>
      <c r="M282" s="5"/>
      <c r="N282" s="6"/>
      <c r="Q282" s="2"/>
      <c r="R282" s="2"/>
      <c r="S282" s="8"/>
      <c r="V282" s="1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</row>
    <row r="283" spans="1:59" s="7" customFormat="1" x14ac:dyDescent="0.25">
      <c r="A283" t="s">
        <v>35</v>
      </c>
      <c r="B283"/>
      <c r="C283" s="4"/>
      <c r="D283" s="2"/>
      <c r="E283"/>
      <c r="F283"/>
      <c r="G283" s="2"/>
      <c r="H283" s="2"/>
      <c r="I283" s="3"/>
      <c r="J283" s="2"/>
      <c r="K283" s="2"/>
      <c r="L283" s="2"/>
      <c r="M283" s="5"/>
      <c r="N283" s="6"/>
      <c r="Q283" s="2"/>
      <c r="R283" s="2"/>
      <c r="S283" s="8"/>
      <c r="V283" s="1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</row>
    <row r="284" spans="1:59" s="7" customFormat="1" x14ac:dyDescent="0.25">
      <c r="A284" s="7" t="s">
        <v>62</v>
      </c>
      <c r="B284"/>
      <c r="C284" s="4"/>
      <c r="D284" s="2"/>
      <c r="E284"/>
      <c r="F284"/>
      <c r="G284" s="2"/>
      <c r="H284" s="2"/>
      <c r="I284" s="3"/>
      <c r="J284" s="2"/>
      <c r="K284" s="2"/>
      <c r="L284" s="2"/>
      <c r="M284" s="5"/>
      <c r="N284" s="6"/>
      <c r="Q284" s="2"/>
      <c r="R284" s="2"/>
      <c r="S284" s="8"/>
      <c r="V284" s="1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</row>
    <row r="285" spans="1:59" s="7" customFormat="1" ht="6.75" customHeight="1" x14ac:dyDescent="0.25">
      <c r="B285"/>
      <c r="C285" s="4"/>
      <c r="D285" s="2"/>
      <c r="E285"/>
      <c r="F285"/>
      <c r="G285" s="2"/>
      <c r="H285" s="2"/>
      <c r="I285" s="3"/>
      <c r="J285" s="2"/>
      <c r="K285" s="2"/>
      <c r="L285" s="2"/>
      <c r="M285" s="5"/>
      <c r="N285" s="6"/>
      <c r="Q285" s="2"/>
      <c r="R285" s="2"/>
      <c r="S285" s="8"/>
      <c r="V285" s="1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</row>
    <row r="286" spans="1:59" s="7" customFormat="1" hidden="1" x14ac:dyDescent="0.25">
      <c r="A286" t="s">
        <v>36</v>
      </c>
      <c r="B286"/>
      <c r="C286" s="4"/>
      <c r="D286" s="2"/>
      <c r="E286"/>
      <c r="F286"/>
      <c r="G286" s="2"/>
      <c r="H286" s="2"/>
      <c r="I286" s="3"/>
      <c r="J286" s="2"/>
      <c r="K286" s="2"/>
      <c r="L286" s="2"/>
      <c r="M286" s="5"/>
      <c r="N286" s="6"/>
      <c r="Q286" s="2"/>
      <c r="R286" s="2"/>
      <c r="S286" s="8"/>
      <c r="V286" s="1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</row>
    <row r="287" spans="1:59" s="7" customFormat="1" hidden="1" x14ac:dyDescent="0.25">
      <c r="A287"/>
      <c r="B287"/>
      <c r="C287" s="4"/>
      <c r="D287" s="2"/>
      <c r="E287"/>
      <c r="F287"/>
      <c r="G287" s="2"/>
      <c r="H287" s="2"/>
      <c r="I287" s="3"/>
      <c r="J287" s="2"/>
      <c r="K287" s="2"/>
      <c r="L287" s="2"/>
      <c r="M287" s="5"/>
      <c r="N287" s="6"/>
      <c r="Q287" s="2"/>
      <c r="R287" s="2"/>
      <c r="S287" s="8"/>
      <c r="V287" s="1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</row>
    <row r="288" spans="1:59" s="7" customFormat="1" x14ac:dyDescent="0.25">
      <c r="A288"/>
      <c r="B288"/>
      <c r="C288"/>
      <c r="D288"/>
      <c r="E288"/>
      <c r="F288"/>
      <c r="G288" s="2"/>
      <c r="H288" s="2"/>
      <c r="I288" s="3"/>
      <c r="J288" s="2"/>
      <c r="K288" s="2"/>
      <c r="L288" s="2"/>
      <c r="M288" s="5"/>
      <c r="N288" s="6"/>
      <c r="Q288" s="2"/>
      <c r="R288" s="2"/>
      <c r="S288" s="8"/>
      <c r="V288" s="1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</row>
    <row r="289" spans="1:59" s="7" customFormat="1" x14ac:dyDescent="0.25">
      <c r="A289"/>
      <c r="B289"/>
      <c r="C289" s="4"/>
      <c r="D289" s="4"/>
      <c r="E289"/>
      <c r="F289"/>
      <c r="G289" s="2"/>
      <c r="H289" s="2"/>
      <c r="I289" s="3"/>
      <c r="J289" s="2"/>
      <c r="K289" s="2"/>
      <c r="L289" s="2"/>
      <c r="M289" s="5"/>
      <c r="N289" s="6"/>
      <c r="Q289" s="2"/>
      <c r="R289" s="2"/>
      <c r="S289" s="8"/>
      <c r="V289" s="1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</row>
    <row r="290" spans="1:59" s="7" customFormat="1" x14ac:dyDescent="0.25">
      <c r="A290"/>
      <c r="B290"/>
      <c r="C290" s="4"/>
      <c r="D290" s="4"/>
      <c r="E290"/>
      <c r="F290"/>
      <c r="G290" s="2"/>
      <c r="H290" s="2"/>
      <c r="I290" s="3"/>
      <c r="J290" s="2"/>
      <c r="K290" s="2"/>
      <c r="L290" s="2"/>
      <c r="M290" s="5"/>
      <c r="N290" s="6"/>
      <c r="Q290" s="2"/>
      <c r="R290" s="2"/>
      <c r="S290" s="8"/>
      <c r="V290" s="1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</row>
    <row r="291" spans="1:59" s="7" customFormat="1" x14ac:dyDescent="0.25">
      <c r="A291"/>
      <c r="B291"/>
      <c r="C291" s="4"/>
      <c r="D291" s="4"/>
      <c r="E291"/>
      <c r="F291"/>
      <c r="G291" s="2"/>
      <c r="H291" s="2"/>
      <c r="I291" s="3"/>
      <c r="J291" s="2"/>
      <c r="K291" s="2"/>
      <c r="L291" s="2"/>
      <c r="M291" s="5"/>
      <c r="N291" s="6"/>
      <c r="Q291" s="2"/>
      <c r="R291" s="2"/>
      <c r="S291" s="8"/>
      <c r="V291" s="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</row>
    <row r="292" spans="1:59" s="7" customFormat="1" x14ac:dyDescent="0.25">
      <c r="A292"/>
      <c r="B292"/>
      <c r="C292" s="4"/>
      <c r="D292" s="4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V292" s="1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</row>
    <row r="293" spans="1:59" s="7" customFormat="1" x14ac:dyDescent="0.25">
      <c r="A293"/>
      <c r="B293"/>
      <c r="C293" s="4"/>
      <c r="D293" s="4"/>
      <c r="E293" s="4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V293" s="1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</row>
    <row r="294" spans="1:59" s="7" customFormat="1" x14ac:dyDescent="0.25">
      <c r="A294"/>
      <c r="B294"/>
      <c r="C294" s="4"/>
      <c r="D294" s="4"/>
      <c r="E294" s="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V294" s="1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</row>
    <row r="295" spans="1:59" s="7" customFormat="1" x14ac:dyDescent="0.25">
      <c r="A295"/>
      <c r="B295"/>
      <c r="C295" s="4"/>
      <c r="D295" s="4"/>
      <c r="E295" s="4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V295" s="1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</row>
    <row r="296" spans="1:59" s="7" customFormat="1" x14ac:dyDescent="0.25">
      <c r="A296"/>
      <c r="B296"/>
      <c r="C296" s="4"/>
      <c r="D296" s="4"/>
      <c r="E296" s="4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V296" s="1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</row>
    <row r="297" spans="1:59" s="7" customFormat="1" x14ac:dyDescent="0.25">
      <c r="A297"/>
      <c r="B297"/>
      <c r="C297" s="4"/>
      <c r="D297" s="4"/>
      <c r="E297" s="4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V297" s="1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</row>
    <row r="298" spans="1:59" s="7" customFormat="1" x14ac:dyDescent="0.25">
      <c r="A298"/>
      <c r="B298"/>
      <c r="C298" s="4"/>
      <c r="D298" s="4"/>
      <c r="E298" s="4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V298" s="1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</row>
    <row r="299" spans="1:59" s="7" customFormat="1" x14ac:dyDescent="0.25">
      <c r="A299"/>
      <c r="B299"/>
      <c r="C299" s="4"/>
      <c r="D299" s="4"/>
      <c r="E299" s="4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V299" s="1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</row>
    <row r="300" spans="1:59" s="7" customFormat="1" x14ac:dyDescent="0.25">
      <c r="A300"/>
      <c r="B300"/>
      <c r="C300" s="4"/>
      <c r="D300" s="4"/>
      <c r="E300" s="4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V300" s="1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</row>
    <row r="301" spans="1:59" s="7" customFormat="1" x14ac:dyDescent="0.25">
      <c r="A301"/>
      <c r="B301"/>
      <c r="C301" s="4"/>
      <c r="D301" s="4"/>
      <c r="E301" s="4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V301" s="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</row>
    <row r="302" spans="1:59" s="7" customFormat="1" x14ac:dyDescent="0.25">
      <c r="A302"/>
      <c r="B302"/>
      <c r="C302" s="4"/>
      <c r="D302" s="4"/>
      <c r="E302" s="4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V302" s="1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</row>
    <row r="303" spans="1:59" s="7" customFormat="1" x14ac:dyDescent="0.25">
      <c r="A303"/>
      <c r="B303"/>
      <c r="C303" s="4"/>
      <c r="D303" s="4"/>
      <c r="E303" s="4"/>
      <c r="F303"/>
      <c r="G303"/>
      <c r="H303"/>
      <c r="I303"/>
      <c r="J303"/>
      <c r="K303"/>
      <c r="L303"/>
      <c r="M303" t="s">
        <v>119</v>
      </c>
      <c r="N303"/>
      <c r="O303"/>
      <c r="P303"/>
      <c r="Q303"/>
      <c r="R303"/>
      <c r="S303"/>
      <c r="T303"/>
      <c r="V303" s="1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</row>
    <row r="304" spans="1:59" s="7" customFormat="1" x14ac:dyDescent="0.25">
      <c r="A304"/>
      <c r="B304"/>
      <c r="C304" s="4"/>
      <c r="D304" s="4"/>
      <c r="E304" s="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V304" s="1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</row>
    <row r="305" spans="1:59" s="7" customFormat="1" x14ac:dyDescent="0.25">
      <c r="A305"/>
      <c r="B305"/>
      <c r="C305" s="4"/>
      <c r="D305" s="4"/>
      <c r="E305" s="4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V305" s="1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</row>
    <row r="306" spans="1:59" s="7" customFormat="1" x14ac:dyDescent="0.25">
      <c r="A306"/>
      <c r="B306"/>
      <c r="C306" s="4"/>
      <c r="D306" s="4"/>
      <c r="E306" s="4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V306" s="1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</row>
    <row r="307" spans="1:59" s="7" customFormat="1" x14ac:dyDescent="0.25">
      <c r="A307"/>
      <c r="B307"/>
      <c r="C307" s="4"/>
      <c r="D307" s="4"/>
      <c r="E307" s="4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V307" s="1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</row>
    <row r="308" spans="1:59" s="7" customFormat="1" x14ac:dyDescent="0.25">
      <c r="A308"/>
      <c r="B308"/>
      <c r="C308" s="4"/>
      <c r="D308" s="4"/>
      <c r="E308" s="4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V308" s="1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</row>
    <row r="309" spans="1:59" s="7" customFormat="1" x14ac:dyDescent="0.25">
      <c r="A309"/>
      <c r="B309"/>
      <c r="C309" s="4"/>
      <c r="D309" s="4"/>
      <c r="E309" s="4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V309" s="1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</row>
  </sheetData>
  <conditionalFormatting sqref="A88:V88 A102:V102 A31:V31 A37:V37 A7:V7 A110:V110 A9:V12 A82:V82 A19:V19 A39:V59 A160:V162 A217:V219">
    <cfRule type="expression" dxfId="141" priority="323" stopIfTrue="1">
      <formula>MOD(ROW(),4)&gt;1</formula>
    </cfRule>
    <cfRule type="expression" dxfId="140" priority="324" stopIfTrue="1">
      <formula>MOD(ROW(),4)&lt;2</formula>
    </cfRule>
  </conditionalFormatting>
  <conditionalFormatting sqref="A112:G112 I112:K112 M112:N112 R112:V112 P112">
    <cfRule type="expression" dxfId="139" priority="281" stopIfTrue="1">
      <formula>MOD(ROW(),4)&gt;1</formula>
    </cfRule>
    <cfRule type="expression" dxfId="138" priority="282" stopIfTrue="1">
      <formula>MOD(ROW(),4)&lt;2</formula>
    </cfRule>
  </conditionalFormatting>
  <conditionalFormatting sqref="A185:V185">
    <cfRule type="expression" dxfId="137" priority="263" stopIfTrue="1">
      <formula>MOD(ROW(),4)&gt;1</formula>
    </cfRule>
    <cfRule type="expression" dxfId="136" priority="264" stopIfTrue="1">
      <formula>MOD(ROW(),4)&lt;2</formula>
    </cfRule>
  </conditionalFormatting>
  <conditionalFormatting sqref="A228:V228">
    <cfRule type="expression" dxfId="135" priority="237" stopIfTrue="1">
      <formula>MOD(ROW(),4)&gt;1</formula>
    </cfRule>
    <cfRule type="expression" dxfId="134" priority="238" stopIfTrue="1">
      <formula>MOD(ROW(),4)&lt;2</formula>
    </cfRule>
  </conditionalFormatting>
  <conditionalFormatting sqref="A229:V229">
    <cfRule type="expression" dxfId="133" priority="235" stopIfTrue="1">
      <formula>MOD(ROW(),4)&gt;1</formula>
    </cfRule>
    <cfRule type="expression" dxfId="132" priority="236" stopIfTrue="1">
      <formula>MOD(ROW(),4)&lt;2</formula>
    </cfRule>
  </conditionalFormatting>
  <conditionalFormatting sqref="A175:V175">
    <cfRule type="expression" dxfId="131" priority="197" stopIfTrue="1">
      <formula>MOD(ROW(),4)&gt;1</formula>
    </cfRule>
    <cfRule type="expression" dxfId="130" priority="198" stopIfTrue="1">
      <formula>MOD(ROW(),4)&lt;2</formula>
    </cfRule>
  </conditionalFormatting>
  <conditionalFormatting sqref="A174:V174">
    <cfRule type="expression" dxfId="129" priority="199" stopIfTrue="1">
      <formula>MOD(ROW(),4)&gt;1</formula>
    </cfRule>
    <cfRule type="expression" dxfId="128" priority="200" stopIfTrue="1">
      <formula>MOD(ROW(),4)&lt;2</formula>
    </cfRule>
  </conditionalFormatting>
  <conditionalFormatting sqref="A183:V183">
    <cfRule type="expression" dxfId="127" priority="193" stopIfTrue="1">
      <formula>MOD(ROW(),4)&gt;1</formula>
    </cfRule>
    <cfRule type="expression" dxfId="126" priority="194" stopIfTrue="1">
      <formula>MOD(ROW(),4)&lt;2</formula>
    </cfRule>
  </conditionalFormatting>
  <conditionalFormatting sqref="A186:V186">
    <cfRule type="expression" dxfId="125" priority="191" stopIfTrue="1">
      <formula>MOD(ROW(),4)&gt;1</formula>
    </cfRule>
    <cfRule type="expression" dxfId="124" priority="192" stopIfTrue="1">
      <formula>MOD(ROW(),4)&lt;2</formula>
    </cfRule>
  </conditionalFormatting>
  <conditionalFormatting sqref="A195:V195">
    <cfRule type="expression" dxfId="123" priority="189" stopIfTrue="1">
      <formula>MOD(ROW(),4)&gt;1</formula>
    </cfRule>
    <cfRule type="expression" dxfId="122" priority="190" stopIfTrue="1">
      <formula>MOD(ROW(),4)&lt;2</formula>
    </cfRule>
  </conditionalFormatting>
  <conditionalFormatting sqref="A169:V169">
    <cfRule type="expression" dxfId="121" priority="171" stopIfTrue="1">
      <formula>MOD(ROW(),4)&gt;1</formula>
    </cfRule>
    <cfRule type="expression" dxfId="120" priority="172" stopIfTrue="1">
      <formula>MOD(ROW(),4)&lt;2</formula>
    </cfRule>
  </conditionalFormatting>
  <conditionalFormatting sqref="A250:V250">
    <cfRule type="expression" dxfId="119" priority="167" stopIfTrue="1">
      <formula>MOD(ROW(),4)&gt;1</formula>
    </cfRule>
    <cfRule type="expression" dxfId="118" priority="168" stopIfTrue="1">
      <formula>MOD(ROW(),4)&lt;2</formula>
    </cfRule>
  </conditionalFormatting>
  <conditionalFormatting sqref="A6:V6">
    <cfRule type="expression" dxfId="117" priority="151" stopIfTrue="1">
      <formula>MOD(ROW(),4)&gt;1</formula>
    </cfRule>
    <cfRule type="expression" dxfId="116" priority="152" stopIfTrue="1">
      <formula>MOD(ROW(),4)&lt;2</formula>
    </cfRule>
  </conditionalFormatting>
  <conditionalFormatting sqref="A8:V8">
    <cfRule type="expression" dxfId="115" priority="161" stopIfTrue="1">
      <formula>MOD(ROW(),4)&gt;1</formula>
    </cfRule>
    <cfRule type="expression" dxfId="114" priority="162" stopIfTrue="1">
      <formula>MOD(ROW(),4)&lt;2</formula>
    </cfRule>
  </conditionalFormatting>
  <conditionalFormatting sqref="A5:V5">
    <cfRule type="expression" dxfId="113" priority="153" stopIfTrue="1">
      <formula>MOD(ROW(),4)&gt;1</formula>
    </cfRule>
    <cfRule type="expression" dxfId="112" priority="154" stopIfTrue="1">
      <formula>MOD(ROW(),4)&lt;2</formula>
    </cfRule>
  </conditionalFormatting>
  <conditionalFormatting sqref="A38:V38">
    <cfRule type="expression" dxfId="111" priority="157" stopIfTrue="1">
      <formula>MOD(ROW(),4)&gt;1</formula>
    </cfRule>
    <cfRule type="expression" dxfId="110" priority="158" stopIfTrue="1">
      <formula>MOD(ROW(),4)&lt;2</formula>
    </cfRule>
  </conditionalFormatting>
  <conditionalFormatting sqref="A69:V69 A77:V77">
    <cfRule type="expression" dxfId="109" priority="143" stopIfTrue="1">
      <formula>MOD(ROW(),4)&gt;1</formula>
    </cfRule>
    <cfRule type="expression" dxfId="108" priority="144" stopIfTrue="1">
      <formula>MOD(ROW(),4)&lt;2</formula>
    </cfRule>
  </conditionalFormatting>
  <conditionalFormatting sqref="A20:V20">
    <cfRule type="expression" dxfId="107" priority="135" stopIfTrue="1">
      <formula>MOD(ROW(),4)&gt;1</formula>
    </cfRule>
    <cfRule type="expression" dxfId="106" priority="136" stopIfTrue="1">
      <formula>MOD(ROW(),4)&lt;2</formula>
    </cfRule>
  </conditionalFormatting>
  <conditionalFormatting sqref="A13:V13">
    <cfRule type="expression" dxfId="105" priority="147" stopIfTrue="1">
      <formula>MOD(ROW(),4)&gt;1</formula>
    </cfRule>
    <cfRule type="expression" dxfId="104" priority="148" stopIfTrue="1">
      <formula>MOD(ROW(),4)&lt;2</formula>
    </cfRule>
  </conditionalFormatting>
  <conditionalFormatting sqref="A14:V14">
    <cfRule type="expression" dxfId="103" priority="141" stopIfTrue="1">
      <formula>MOD(ROW(),4)&gt;1</formula>
    </cfRule>
    <cfRule type="expression" dxfId="102" priority="142" stopIfTrue="1">
      <formula>MOD(ROW(),4)&lt;2</formula>
    </cfRule>
  </conditionalFormatting>
  <conditionalFormatting sqref="A15:V15">
    <cfRule type="expression" dxfId="101" priority="139" stopIfTrue="1">
      <formula>MOD(ROW(),4)&gt;1</formula>
    </cfRule>
    <cfRule type="expression" dxfId="100" priority="140" stopIfTrue="1">
      <formula>MOD(ROW(),4)&lt;2</formula>
    </cfRule>
  </conditionalFormatting>
  <conditionalFormatting sqref="A16:V16">
    <cfRule type="expression" dxfId="99" priority="137" stopIfTrue="1">
      <formula>MOD(ROW(),4)&gt;1</formula>
    </cfRule>
    <cfRule type="expression" dxfId="98" priority="138" stopIfTrue="1">
      <formula>MOD(ROW(),4)&lt;2</formula>
    </cfRule>
  </conditionalFormatting>
  <conditionalFormatting sqref="A67:V67">
    <cfRule type="expression" dxfId="97" priority="133" stopIfTrue="1">
      <formula>MOD(ROW(),4)&gt;1</formula>
    </cfRule>
    <cfRule type="expression" dxfId="96" priority="134" stopIfTrue="1">
      <formula>MOD(ROW(),4)&lt;2</formula>
    </cfRule>
  </conditionalFormatting>
  <conditionalFormatting sqref="A23:V23">
    <cfRule type="expression" dxfId="95" priority="131" stopIfTrue="1">
      <formula>MOD(ROW(),4)&gt;1</formula>
    </cfRule>
    <cfRule type="expression" dxfId="94" priority="132" stopIfTrue="1">
      <formula>MOD(ROW(),4)&lt;2</formula>
    </cfRule>
  </conditionalFormatting>
  <conditionalFormatting sqref="A68:V68">
    <cfRule type="expression" dxfId="93" priority="129" stopIfTrue="1">
      <formula>MOD(ROW(),4)&gt;1</formula>
    </cfRule>
    <cfRule type="expression" dxfId="92" priority="130" stopIfTrue="1">
      <formula>MOD(ROW(),4)&lt;2</formula>
    </cfRule>
  </conditionalFormatting>
  <conditionalFormatting sqref="A132:V132">
    <cfRule type="expression" dxfId="91" priority="119" stopIfTrue="1">
      <formula>MOD(ROW(),4)&gt;1</formula>
    </cfRule>
    <cfRule type="expression" dxfId="90" priority="120" stopIfTrue="1">
      <formula>MOD(ROW(),4)&lt;2</formula>
    </cfRule>
  </conditionalFormatting>
  <conditionalFormatting sqref="A122:V122">
    <cfRule type="expression" dxfId="89" priority="117" stopIfTrue="1">
      <formula>MOD(ROW(),4)&gt;1</formula>
    </cfRule>
    <cfRule type="expression" dxfId="88" priority="118" stopIfTrue="1">
      <formula>MOD(ROW(),4)&lt;2</formula>
    </cfRule>
  </conditionalFormatting>
  <conditionalFormatting sqref="A163:V163">
    <cfRule type="expression" dxfId="87" priority="115" stopIfTrue="1">
      <formula>MOD(ROW(),4)&gt;1</formula>
    </cfRule>
    <cfRule type="expression" dxfId="86" priority="116" stopIfTrue="1">
      <formula>MOD(ROW(),4)&lt;2</formula>
    </cfRule>
  </conditionalFormatting>
  <conditionalFormatting sqref="A215:V215">
    <cfRule type="expression" dxfId="85" priority="109" stopIfTrue="1">
      <formula>MOD(ROW(),4)&gt;1</formula>
    </cfRule>
    <cfRule type="expression" dxfId="84" priority="110" stopIfTrue="1">
      <formula>MOD(ROW(),4)&lt;2</formula>
    </cfRule>
  </conditionalFormatting>
  <conditionalFormatting sqref="A216:V216">
    <cfRule type="expression" dxfId="83" priority="107" stopIfTrue="1">
      <formula>MOD(ROW(),4)&gt;1</formula>
    </cfRule>
    <cfRule type="expression" dxfId="82" priority="108" stopIfTrue="1">
      <formula>MOD(ROW(),4)&lt;2</formula>
    </cfRule>
  </conditionalFormatting>
  <conditionalFormatting sqref="A236:V236">
    <cfRule type="expression" dxfId="81" priority="105" stopIfTrue="1">
      <formula>MOD(ROW(),4)&gt;1</formula>
    </cfRule>
    <cfRule type="expression" dxfId="80" priority="106" stopIfTrue="1">
      <formula>MOD(ROW(),4)&lt;2</formula>
    </cfRule>
  </conditionalFormatting>
  <conditionalFormatting sqref="A249:V249">
    <cfRule type="expression" dxfId="79" priority="99" stopIfTrue="1">
      <formula>MOD(ROW(),4)&gt;1</formula>
    </cfRule>
    <cfRule type="expression" dxfId="78" priority="100" stopIfTrue="1">
      <formula>MOD(ROW(),4)&lt;2</formula>
    </cfRule>
  </conditionalFormatting>
  <conditionalFormatting sqref="A35:V36">
    <cfRule type="expression" dxfId="77" priority="97" stopIfTrue="1">
      <formula>MOD(ROW(),4)&gt;1</formula>
    </cfRule>
    <cfRule type="expression" dxfId="76" priority="98" stopIfTrue="1">
      <formula>MOD(ROW(),4)&lt;2</formula>
    </cfRule>
  </conditionalFormatting>
  <conditionalFormatting sqref="A28:V28">
    <cfRule type="expression" dxfId="75" priority="95" stopIfTrue="1">
      <formula>MOD(ROW(),4)&gt;1</formula>
    </cfRule>
    <cfRule type="expression" dxfId="74" priority="96" stopIfTrue="1">
      <formula>MOD(ROW(),4)&lt;2</formula>
    </cfRule>
  </conditionalFormatting>
  <conditionalFormatting sqref="A32:V32">
    <cfRule type="expression" dxfId="73" priority="93" stopIfTrue="1">
      <formula>MOD(ROW(),4)&gt;1</formula>
    </cfRule>
    <cfRule type="expression" dxfId="72" priority="94" stopIfTrue="1">
      <formula>MOD(ROW(),4)&lt;2</formula>
    </cfRule>
  </conditionalFormatting>
  <conditionalFormatting sqref="A21:V21">
    <cfRule type="expression" dxfId="71" priority="89" stopIfTrue="1">
      <formula>MOD(ROW(),4)&gt;1</formula>
    </cfRule>
    <cfRule type="expression" dxfId="70" priority="90" stopIfTrue="1">
      <formula>MOD(ROW(),4)&lt;2</formula>
    </cfRule>
  </conditionalFormatting>
  <conditionalFormatting sqref="A18:V18">
    <cfRule type="expression" dxfId="69" priority="87" stopIfTrue="1">
      <formula>MOD(ROW(),4)&gt;1</formula>
    </cfRule>
    <cfRule type="expression" dxfId="68" priority="88" stopIfTrue="1">
      <formula>MOD(ROW(),4)&lt;2</formula>
    </cfRule>
  </conditionalFormatting>
  <conditionalFormatting sqref="A30:V30">
    <cfRule type="expression" dxfId="67" priority="91" stopIfTrue="1">
      <formula>MOD(ROW(),4)&gt;1</formula>
    </cfRule>
    <cfRule type="expression" dxfId="66" priority="92" stopIfTrue="1">
      <formula>MOD(ROW(),4)&lt;2</formula>
    </cfRule>
  </conditionalFormatting>
  <conditionalFormatting sqref="A27:V27">
    <cfRule type="expression" dxfId="65" priority="85" stopIfTrue="1">
      <formula>MOD(ROW(),4)&gt;1</formula>
    </cfRule>
    <cfRule type="expression" dxfId="64" priority="86" stopIfTrue="1">
      <formula>MOD(ROW(),4)&lt;2</formula>
    </cfRule>
  </conditionalFormatting>
  <conditionalFormatting sqref="A24:V24">
    <cfRule type="expression" dxfId="63" priority="83" stopIfTrue="1">
      <formula>MOD(ROW(),4)&gt;1</formula>
    </cfRule>
    <cfRule type="expression" dxfId="62" priority="84" stopIfTrue="1">
      <formula>MOD(ROW(),4)&lt;2</formula>
    </cfRule>
  </conditionalFormatting>
  <conditionalFormatting sqref="A17:V17">
    <cfRule type="expression" dxfId="61" priority="81" stopIfTrue="1">
      <formula>MOD(ROW(),4)&gt;1</formula>
    </cfRule>
    <cfRule type="expression" dxfId="60" priority="82" stopIfTrue="1">
      <formula>MOD(ROW(),4)&lt;2</formula>
    </cfRule>
  </conditionalFormatting>
  <conditionalFormatting sqref="A26:V26">
    <cfRule type="expression" dxfId="59" priority="79" stopIfTrue="1">
      <formula>MOD(ROW(),4)&gt;1</formula>
    </cfRule>
    <cfRule type="expression" dxfId="58" priority="80" stopIfTrue="1">
      <formula>MOD(ROW(),4)&lt;2</formula>
    </cfRule>
  </conditionalFormatting>
  <conditionalFormatting sqref="A34:V34">
    <cfRule type="expression" dxfId="57" priority="77" stopIfTrue="1">
      <formula>MOD(ROW(),4)&gt;1</formula>
    </cfRule>
    <cfRule type="expression" dxfId="56" priority="78" stopIfTrue="1">
      <formula>MOD(ROW(),4)&lt;2</formula>
    </cfRule>
  </conditionalFormatting>
  <conditionalFormatting sqref="A25:V25">
    <cfRule type="expression" dxfId="55" priority="75" stopIfTrue="1">
      <formula>MOD(ROW(),4)&gt;1</formula>
    </cfRule>
    <cfRule type="expression" dxfId="54" priority="76" stopIfTrue="1">
      <formula>MOD(ROW(),4)&lt;2</formula>
    </cfRule>
  </conditionalFormatting>
  <conditionalFormatting sqref="A83:V83">
    <cfRule type="expression" dxfId="53" priority="73" stopIfTrue="1">
      <formula>MOD(ROW(),4)&gt;1</formula>
    </cfRule>
    <cfRule type="expression" dxfId="52" priority="74" stopIfTrue="1">
      <formula>MOD(ROW(),4)&lt;2</formula>
    </cfRule>
  </conditionalFormatting>
  <conditionalFormatting sqref="A65:V65">
    <cfRule type="expression" dxfId="51" priority="71" stopIfTrue="1">
      <formula>MOD(ROW(),4)&gt;1</formula>
    </cfRule>
    <cfRule type="expression" dxfId="50" priority="72" stopIfTrue="1">
      <formula>MOD(ROW(),4)&lt;2</formula>
    </cfRule>
  </conditionalFormatting>
  <conditionalFormatting sqref="A81:V81">
    <cfRule type="expression" dxfId="49" priority="67" stopIfTrue="1">
      <formula>MOD(ROW(),4)&gt;1</formula>
    </cfRule>
    <cfRule type="expression" dxfId="48" priority="68" stopIfTrue="1">
      <formula>MOD(ROW(),4)&lt;2</formula>
    </cfRule>
  </conditionalFormatting>
  <conditionalFormatting sqref="A66:V66">
    <cfRule type="expression" dxfId="47" priority="65" stopIfTrue="1">
      <formula>MOD(ROW(),4)&gt;1</formula>
    </cfRule>
    <cfRule type="expression" dxfId="46" priority="66" stopIfTrue="1">
      <formula>MOD(ROW(),4)&lt;2</formula>
    </cfRule>
  </conditionalFormatting>
  <conditionalFormatting sqref="A92:V92">
    <cfRule type="expression" dxfId="45" priority="63" stopIfTrue="1">
      <formula>MOD(ROW(),4)&gt;1</formula>
    </cfRule>
    <cfRule type="expression" dxfId="44" priority="64" stopIfTrue="1">
      <formula>MOD(ROW(),4)&lt;2</formula>
    </cfRule>
  </conditionalFormatting>
  <conditionalFormatting sqref="A70:V70 A76:V76">
    <cfRule type="expression" dxfId="43" priority="61" stopIfTrue="1">
      <formula>MOD(ROW(),4)&gt;1</formula>
    </cfRule>
    <cfRule type="expression" dxfId="42" priority="62" stopIfTrue="1">
      <formula>MOD(ROW(),4)&lt;2</formula>
    </cfRule>
  </conditionalFormatting>
  <conditionalFormatting sqref="A71:V71">
    <cfRule type="expression" dxfId="41" priority="59" stopIfTrue="1">
      <formula>MOD(ROW(),4)&gt;1</formula>
    </cfRule>
    <cfRule type="expression" dxfId="40" priority="60" stopIfTrue="1">
      <formula>MOD(ROW(),4)&lt;2</formula>
    </cfRule>
  </conditionalFormatting>
  <conditionalFormatting sqref="A100:V100">
    <cfRule type="expression" dxfId="39" priority="53" stopIfTrue="1">
      <formula>MOD(ROW(),4)&gt;1</formula>
    </cfRule>
    <cfRule type="expression" dxfId="38" priority="54" stopIfTrue="1">
      <formula>MOD(ROW(),4)&lt;2</formula>
    </cfRule>
  </conditionalFormatting>
  <conditionalFormatting sqref="A101:V101">
    <cfRule type="expression" dxfId="37" priority="51" stopIfTrue="1">
      <formula>MOD(ROW(),4)&gt;1</formula>
    </cfRule>
    <cfRule type="expression" dxfId="36" priority="52" stopIfTrue="1">
      <formula>MOD(ROW(),4)&lt;2</formula>
    </cfRule>
  </conditionalFormatting>
  <conditionalFormatting sqref="A121:V121">
    <cfRule type="expression" dxfId="35" priority="49" stopIfTrue="1">
      <formula>MOD(ROW(),4)&gt;1</formula>
    </cfRule>
    <cfRule type="expression" dxfId="34" priority="50" stopIfTrue="1">
      <formula>MOD(ROW(),4)&lt;2</formula>
    </cfRule>
  </conditionalFormatting>
  <conditionalFormatting sqref="A130:V130">
    <cfRule type="expression" dxfId="33" priority="45" stopIfTrue="1">
      <formula>MOD(ROW(),4)&gt;1</formula>
    </cfRule>
    <cfRule type="expression" dxfId="32" priority="46" stopIfTrue="1">
      <formula>MOD(ROW(),4)&lt;2</formula>
    </cfRule>
  </conditionalFormatting>
  <conditionalFormatting sqref="A131:V131">
    <cfRule type="expression" dxfId="31" priority="43" stopIfTrue="1">
      <formula>MOD(ROW(),4)&gt;1</formula>
    </cfRule>
    <cfRule type="expression" dxfId="30" priority="44" stopIfTrue="1">
      <formula>MOD(ROW(),4)&lt;2</formula>
    </cfRule>
  </conditionalFormatting>
  <conditionalFormatting sqref="A139:V139">
    <cfRule type="expression" dxfId="29" priority="41" stopIfTrue="1">
      <formula>MOD(ROW(),4)&gt;1</formula>
    </cfRule>
    <cfRule type="expression" dxfId="28" priority="42" stopIfTrue="1">
      <formula>MOD(ROW(),4)&lt;2</formula>
    </cfRule>
  </conditionalFormatting>
  <conditionalFormatting sqref="A141:V141">
    <cfRule type="expression" dxfId="27" priority="39" stopIfTrue="1">
      <formula>MOD(ROW(),4)&gt;1</formula>
    </cfRule>
    <cfRule type="expression" dxfId="26" priority="40" stopIfTrue="1">
      <formula>MOD(ROW(),4)&lt;2</formula>
    </cfRule>
  </conditionalFormatting>
  <conditionalFormatting sqref="A140:V140">
    <cfRule type="expression" dxfId="25" priority="37" stopIfTrue="1">
      <formula>MOD(ROW(),4)&gt;1</formula>
    </cfRule>
    <cfRule type="expression" dxfId="24" priority="38" stopIfTrue="1">
      <formula>MOD(ROW(),4)&lt;2</formula>
    </cfRule>
  </conditionalFormatting>
  <conditionalFormatting sqref="A150:V150">
    <cfRule type="expression" dxfId="23" priority="35" stopIfTrue="1">
      <formula>MOD(ROW(),4)&gt;1</formula>
    </cfRule>
    <cfRule type="expression" dxfId="22" priority="36" stopIfTrue="1">
      <formula>MOD(ROW(),4)&lt;2</formula>
    </cfRule>
  </conditionalFormatting>
  <conditionalFormatting sqref="A151:V151">
    <cfRule type="expression" dxfId="21" priority="33" stopIfTrue="1">
      <formula>MOD(ROW(),4)&gt;1</formula>
    </cfRule>
    <cfRule type="expression" dxfId="20" priority="34" stopIfTrue="1">
      <formula>MOD(ROW(),4)&lt;2</formula>
    </cfRule>
  </conditionalFormatting>
  <conditionalFormatting sqref="A164:V164">
    <cfRule type="expression" dxfId="19" priority="29" stopIfTrue="1">
      <formula>MOD(ROW(),4)&gt;1</formula>
    </cfRule>
    <cfRule type="expression" dxfId="18" priority="30" stopIfTrue="1">
      <formula>MOD(ROW(),4)&lt;2</formula>
    </cfRule>
  </conditionalFormatting>
  <conditionalFormatting sqref="A184:V184">
    <cfRule type="expression" dxfId="17" priority="23" stopIfTrue="1">
      <formula>MOD(ROW(),4)&gt;1</formula>
    </cfRule>
    <cfRule type="expression" dxfId="16" priority="24" stopIfTrue="1">
      <formula>MOD(ROW(),4)&lt;2</formula>
    </cfRule>
  </conditionalFormatting>
  <conditionalFormatting sqref="A207:V207">
    <cfRule type="expression" dxfId="15" priority="21" stopIfTrue="1">
      <formula>MOD(ROW(),4)&gt;1</formula>
    </cfRule>
    <cfRule type="expression" dxfId="14" priority="22" stopIfTrue="1">
      <formula>MOD(ROW(),4)&lt;2</formula>
    </cfRule>
  </conditionalFormatting>
  <conditionalFormatting sqref="A238:V240">
    <cfRule type="expression" dxfId="13" priority="17" stopIfTrue="1">
      <formula>MOD(ROW(),4)&gt;1</formula>
    </cfRule>
    <cfRule type="expression" dxfId="12" priority="18" stopIfTrue="1">
      <formula>MOD(ROW(),4)&lt;2</formula>
    </cfRule>
  </conditionalFormatting>
  <conditionalFormatting sqref="A237:V237">
    <cfRule type="expression" dxfId="11" priority="15" stopIfTrue="1">
      <formula>MOD(ROW(),4)&gt;1</formula>
    </cfRule>
    <cfRule type="expression" dxfId="10" priority="16" stopIfTrue="1">
      <formula>MOD(ROW(),4)&lt;2</formula>
    </cfRule>
  </conditionalFormatting>
  <conditionalFormatting sqref="A241:V241">
    <cfRule type="expression" dxfId="9" priority="13" stopIfTrue="1">
      <formula>MOD(ROW(),4)&gt;1</formula>
    </cfRule>
    <cfRule type="expression" dxfId="8" priority="14" stopIfTrue="1">
      <formula>MOD(ROW(),4)&lt;2</formula>
    </cfRule>
  </conditionalFormatting>
  <conditionalFormatting sqref="A75:V75">
    <cfRule type="expression" dxfId="7" priority="9" stopIfTrue="1">
      <formula>MOD(ROW(),4)&gt;1</formula>
    </cfRule>
    <cfRule type="expression" dxfId="6" priority="10" stopIfTrue="1">
      <formula>MOD(ROW(),4)&lt;2</formula>
    </cfRule>
  </conditionalFormatting>
  <conditionalFormatting sqref="A72:V72">
    <cfRule type="expression" dxfId="5" priority="7" stopIfTrue="1">
      <formula>MOD(ROW(),4)&gt;1</formula>
    </cfRule>
    <cfRule type="expression" dxfId="4" priority="8" stopIfTrue="1">
      <formula>MOD(ROW(),4)&lt;2</formula>
    </cfRule>
  </conditionalFormatting>
  <conditionalFormatting sqref="A73:V73">
    <cfRule type="expression" dxfId="3" priority="5" stopIfTrue="1">
      <formula>MOD(ROW(),4)&gt;1</formula>
    </cfRule>
    <cfRule type="expression" dxfId="2" priority="6" stopIfTrue="1">
      <formula>MOD(ROW(),4)&lt;2</formula>
    </cfRule>
  </conditionalFormatting>
  <conditionalFormatting sqref="A74:V7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65" fitToHeight="4" orientation="landscape" r:id="rId1"/>
  <rowBreaks count="5" manualBreakCount="5">
    <brk id="62" max="22" man="1"/>
    <brk id="126" max="22" man="1"/>
    <brk id="168" max="22" man="1"/>
    <brk id="211" max="22" man="1"/>
    <brk id="257" max="22" man="1"/>
  </rowBreaks>
  <colBreaks count="1" manualBreakCount="1">
    <brk id="12" max="30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Y6" sqref="Y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3 Z C U k p G 3 m m i A A A A 9 Q A A A B I A H A B D b 2 5 m a W c v U G F j a 2 F n Z S 5 4 b W w g o h g A K K A U A A A A A A A A A A A A A A A A A A A A A A A A A A A A h Y + x D o I w G I R f h X S n L X U h 5 K c M r p K Y E I 1 r U y o 0 w o + B Y n k 3 B x / J V x C j q J v j 3 X e X 3 N 2 v N 8 i m t g k u p h 9 s h y m J K C e B Q d 2 V F q u U j O 4 Y x i S T s F X 6 p C o T z G E c k m m w K a m d O y e M e e + p X 9 G u r 5 j g P G K H f F P o 2 r Q q t D g 4 h d q Q T 6 v 8 3 y I S 9 q 8 x U t A 4 p o L P k 4 A t H u Q W v 1 z M 7 E l / T F i P j R t 7 I w 2 G u w L Y I o G 9 L 8 g H U E s D B B Q A A g A I A K 9 2 Q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d k J S K I p H u A 4 A A A A R A A A A E w A c A E Z v c m 1 1 b G F z L 1 N l Y 3 R p b 2 4 x L m 0 g o h g A K K A U A A A A A A A A A A A A A A A A A A A A A A A A A A A A K 0 5 N L s n M z 1 M I h t C G 1 g B Q S w E C L Q A U A A I A C A C v d k J S S k b e a a I A A A D 1 A A A A E g A A A A A A A A A A A A A A A A A A A A A A Q 2 9 u Z m l n L 1 B h Y 2 t h Z 2 U u e G 1 s U E s B A i 0 A F A A C A A g A r 3 Z C U g / K 6 a u k A A A A 6 Q A A A B M A A A A A A A A A A A A A A A A A 7 g A A A F t D b 2 5 0 Z W 5 0 X 1 R 5 c G V z X S 5 4 b W x Q S w E C L Q A U A A I A C A C v d k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B 9 s v d d 3 m E 0 m + a k k E M S P O B Q A A A A A C A A A A A A A Q Z g A A A A E A A C A A A A D V W 7 D r a I / U Q 3 v t w u 3 A Z F E U w Q z B m N 0 e b F c f w j R + I 6 1 H 1 A A A A A A O g A A A A A I A A C A A A A A x t B j E l R Y d f + A 3 H E p q C Y b G q 4 M t D X F W z 4 O C 2 0 r j k e S 6 4 F A A A A B o F e j 2 Y z N f H C i u w A c j U x j A g + W 0 + T X q p s U r s p k / H B Y 9 a 6 K h J t + W 5 8 o b Y J b E q S 0 l a P k B 9 H V c 9 3 R C C l Z U I B + p x 9 C / V P 7 k 2 R D 6 6 P 5 A 9 g 2 A X e i b z 0 A A A A C 5 J v X v l z D u x n s m u v D Y 1 1 8 B 0 j Y E l R k Q C s p 8 b o + N X 0 E o I G + P y g 3 V i 5 d C K 1 s 6 G Y m R Q 0 r s O i x t W S I S N E N j O j c W 0 D s x < / D a t a M a s h u p > 
</file>

<file path=customXml/itemProps1.xml><?xml version="1.0" encoding="utf-8"?>
<ds:datastoreItem xmlns:ds="http://schemas.openxmlformats.org/officeDocument/2006/customXml" ds:itemID="{C9F79950-03D5-4A24-9C11-C3BD272B6A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 LAND ANALYSIS</vt:lpstr>
      <vt:lpstr>Sheet1</vt:lpstr>
      <vt:lpstr>'GRANT LAND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Preston</dc:creator>
  <cp:lastModifiedBy>Assessor</cp:lastModifiedBy>
  <cp:lastPrinted>2022-02-02T15:23:35Z</cp:lastPrinted>
  <dcterms:created xsi:type="dcterms:W3CDTF">2019-11-23T18:45:50Z</dcterms:created>
  <dcterms:modified xsi:type="dcterms:W3CDTF">2022-06-28T15:25:11Z</dcterms:modified>
</cp:coreProperties>
</file>